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osition 2024" sheetId="1" state="visible" r:id="rId3"/>
    <sheet name="Système à 14 tranches et suppre" sheetId="2" state="visible" r:id="rId4"/>
    <sheet name="Méthodologie actualisa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3" authorId="0">
      <text>
        <r>
          <rPr>
            <sz val="10"/>
            <rFont val="Arial"/>
            <family val="2"/>
          </rPr>
          <t xml:space="preserve">Laisser vide si déclaration individuelle
======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3" authorId="0">
      <text>
        <r>
          <rPr>
            <sz val="10"/>
            <rFont val="Arial"/>
            <family val="2"/>
          </rPr>
          <t xml:space="preserve">Laisser vide si déclaration individuelle
======</t>
        </r>
      </text>
    </comment>
  </commentList>
</comments>
</file>

<file path=xl/sharedStrings.xml><?xml version="1.0" encoding="utf-8"?>
<sst xmlns="http://schemas.openxmlformats.org/spreadsheetml/2006/main" count="116" uniqueCount="54">
  <si>
    <t xml:space="preserve">Traitements et salaires</t>
  </si>
  <si>
    <t xml:space="preserve">Déclarant 1</t>
  </si>
  <si>
    <t xml:space="preserve">Déclarant 2</t>
  </si>
  <si>
    <t xml:space="preserve">Revenus Mensuels</t>
  </si>
  <si>
    <t xml:space="preserve">Nombre de mois</t>
  </si>
  <si>
    <t xml:space="preserve">TOTAL</t>
  </si>
  <si>
    <t xml:space="preserve">Abattement 10%</t>
  </si>
  <si>
    <t xml:space="preserve">Plafond 2025</t>
  </si>
  <si>
    <t xml:space="preserve">Frais réels</t>
  </si>
  <si>
    <t xml:space="preserve">TS personnels net</t>
  </si>
  <si>
    <t xml:space="preserve">TS NET</t>
  </si>
  <si>
    <t xml:space="preserve">Foyer fiscal</t>
  </si>
  <si>
    <t xml:space="preserve">Informations parts fiscales :</t>
  </si>
  <si>
    <t xml:space="preserve">Nombre d'enfants</t>
  </si>
  <si>
    <t xml:space="preserve">Parts Adultes</t>
  </si>
  <si>
    <t xml:space="preserve">Parts enfants</t>
  </si>
  <si>
    <t xml:space="preserve">Part Bonus</t>
  </si>
  <si>
    <t xml:space="preserve">Total (N)</t>
  </si>
  <si>
    <t xml:space="preserve">Plafond du Quotient Familial (QF) =</t>
  </si>
  <si>
    <t xml:space="preserve">Cession d'actif numérique</t>
  </si>
  <si>
    <t xml:space="preserve">Portefeuille avant opération</t>
  </si>
  <si>
    <t xml:space="preserve">Montant investi</t>
  </si>
  <si>
    <t xml:space="preserve">Valeur du portefeuille</t>
  </si>
  <si>
    <t xml:space="preserve">Opération de cession</t>
  </si>
  <si>
    <t xml:space="preserve">Montant de la cession</t>
  </si>
  <si>
    <t xml:space="preserve">RNI</t>
  </si>
  <si>
    <t xml:space="preserve">Somme RBG</t>
  </si>
  <si>
    <t xml:space="preserve">Charges déductibles : </t>
  </si>
  <si>
    <t xml:space="preserve">RNG</t>
  </si>
  <si>
    <t xml:space="preserve">Abattement sociaux</t>
  </si>
  <si>
    <t xml:space="preserve">IR + Flat tax</t>
  </si>
  <si>
    <t xml:space="preserve">Bases de calcul</t>
  </si>
  <si>
    <t xml:space="preserve">QF1</t>
  </si>
  <si>
    <t xml:space="preserve">QF2</t>
  </si>
  <si>
    <t xml:space="preserve">TMI</t>
  </si>
  <si>
    <t xml:space="preserve">%</t>
  </si>
  <si>
    <t xml:space="preserve">Flat tax</t>
  </si>
  <si>
    <t xml:space="preserve">+</t>
  </si>
  <si>
    <t xml:space="preserve">IQF1</t>
  </si>
  <si>
    <t xml:space="preserve">IQF2</t>
  </si>
  <si>
    <t xml:space="preserve">IR1</t>
  </si>
  <si>
    <t xml:space="preserve">IR2</t>
  </si>
  <si>
    <t xml:space="preserve">IR après plafond du QF</t>
  </si>
  <si>
    <t xml:space="preserve">Impôt à payer</t>
  </si>
  <si>
    <t xml:space="preserve">IR avec option d'imposition au barême progessif</t>
  </si>
  <si>
    <t xml:space="preserve">Prélèvements Sociaux</t>
  </si>
  <si>
    <t xml:space="preserve">Plafond 2024</t>
  </si>
  <si>
    <t xml:space="preserve">1ère tranche 2022</t>
  </si>
  <si>
    <t xml:space="preserve">1ère tranche 2024</t>
  </si>
  <si>
    <t xml:space="preserve">Taux de progression</t>
  </si>
  <si>
    <t xml:space="preserve">Barème proposé par l'amendement n°000401</t>
  </si>
  <si>
    <t xml:space="preserve">lors du projet de loi finance 2022</t>
  </si>
  <si>
    <t xml:space="preserve">Barème actualisé du taux de progression</t>
  </si>
  <si>
    <t xml:space="preserve">Taux d'Imposition (%)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</si>
</sst>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.00"/>
    <numFmt numFmtId="167" formatCode="0\ %"/>
    <numFmt numFmtId="168" formatCode="0.00\ %"/>
    <numFmt numFmtId="169" formatCode="0"/>
  </numFmts>
  <fonts count="17">
    <font>
      <sz val="12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venir"/>
      <family val="0"/>
      <charset val="1"/>
    </font>
    <font>
      <b val="true"/>
      <sz val="14"/>
      <color theme="0"/>
      <name val="Avenir"/>
      <family val="0"/>
      <charset val="1"/>
    </font>
    <font>
      <sz val="12"/>
      <color rgb="FFFFFFFF"/>
      <name val="Avenir"/>
      <family val="0"/>
      <charset val="1"/>
    </font>
    <font>
      <sz val="12"/>
      <color theme="0"/>
      <name val="Avenir"/>
      <family val="0"/>
      <charset val="1"/>
    </font>
    <font>
      <b val="true"/>
      <sz val="14"/>
      <color rgb="FFFFFFFF"/>
      <name val="Avenir"/>
      <family val="0"/>
      <charset val="1"/>
    </font>
    <font>
      <b val="true"/>
      <sz val="14"/>
      <color theme="1"/>
      <name val="Avenir"/>
      <family val="0"/>
      <charset val="1"/>
    </font>
    <font>
      <b val="true"/>
      <sz val="12"/>
      <color theme="0"/>
      <name val="Avenir"/>
      <family val="0"/>
      <charset val="1"/>
    </font>
    <font>
      <sz val="12"/>
      <color rgb="FF212529"/>
      <name val="Avenir"/>
      <family val="0"/>
      <charset val="1"/>
    </font>
    <font>
      <sz val="10"/>
      <name val="Arial"/>
      <family val="2"/>
    </font>
    <font>
      <sz val="11"/>
      <color theme="1"/>
      <name val="Calibri"/>
      <family val="0"/>
      <charset val="1"/>
    </font>
    <font>
      <b val="true"/>
      <sz val="12"/>
      <color theme="1"/>
      <name val="Avenir"/>
      <family val="0"/>
      <charset val="1"/>
    </font>
    <font>
      <b val="true"/>
      <sz val="11"/>
      <color theme="1"/>
      <name val="Calibri"/>
      <family val="0"/>
      <charset val="1"/>
    </font>
    <font>
      <sz val="14"/>
      <color rgb="FF000000"/>
      <name val="Times New Roman"/>
      <family val="0"/>
    </font>
  </fonts>
  <fills count="15">
    <fill>
      <patternFill patternType="none"/>
    </fill>
    <fill>
      <patternFill patternType="gray125"/>
    </fill>
    <fill>
      <patternFill patternType="solid">
        <fgColor rgb="FF385623"/>
        <bgColor rgb="FF548135"/>
      </patternFill>
    </fill>
    <fill>
      <patternFill patternType="solid">
        <fgColor rgb="FFE2EFD9"/>
        <bgColor rgb="FFD9EAD3"/>
      </patternFill>
    </fill>
    <fill>
      <patternFill patternType="solid">
        <fgColor rgb="FF548135"/>
        <bgColor rgb="FF808080"/>
      </patternFill>
    </fill>
    <fill>
      <patternFill patternType="solid">
        <fgColor rgb="FFFEF2CB"/>
        <bgColor rgb="FFFFF2CC"/>
      </patternFill>
    </fill>
    <fill>
      <patternFill patternType="solid">
        <fgColor rgb="FFC5E0B3"/>
        <bgColor rgb="FFB6D7A8"/>
      </patternFill>
    </fill>
    <fill>
      <patternFill patternType="solid">
        <fgColor rgb="FFD9EAD3"/>
        <bgColor rgb="FFE2EFD9"/>
      </patternFill>
    </fill>
    <fill>
      <patternFill patternType="solid">
        <fgColor rgb="FFF7CAAC"/>
        <bgColor rgb="FFFBE4D5"/>
      </patternFill>
    </fill>
    <fill>
      <patternFill patternType="solid">
        <fgColor rgb="FFFBE4D5"/>
        <bgColor rgb="FFFEF2CB"/>
      </patternFill>
    </fill>
    <fill>
      <patternFill patternType="solid">
        <fgColor rgb="FFFFF2CC"/>
        <bgColor rgb="FFFEF2CB"/>
      </patternFill>
    </fill>
    <fill>
      <patternFill patternType="solid">
        <fgColor theme="9"/>
        <bgColor rgb="FF548135"/>
      </patternFill>
    </fill>
    <fill>
      <patternFill patternType="solid">
        <fgColor rgb="FFB6D7A8"/>
        <bgColor rgb="FFC5E0B3"/>
      </patternFill>
    </fill>
    <fill>
      <patternFill patternType="solid">
        <fgColor rgb="FFA8D08D"/>
        <bgColor rgb="FFB6D7A8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1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1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6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9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11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3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1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9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6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6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13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3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6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6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9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9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9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1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6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6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9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9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9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9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9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135"/>
      <rgbColor rgb="FF800080"/>
      <rgbColor rgb="FF008080"/>
      <rgbColor rgb="FFB6D7A8"/>
      <rgbColor rgb="FF808080"/>
      <rgbColor rgb="FF9999FF"/>
      <rgbColor rgb="FF993366"/>
      <rgbColor rgb="FFFFF2CC"/>
      <rgbColor rgb="FFD9EAD3"/>
      <rgbColor rgb="FF660066"/>
      <rgbColor rgb="FFFF8080"/>
      <rgbColor rgb="FF0066CC"/>
      <rgbColor rgb="FFC5E0B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4D5"/>
      <rgbColor rgb="FFE2EFD9"/>
      <rgbColor rgb="FFFEF2CB"/>
      <rgbColor rgb="FFA8D08D"/>
      <rgbColor rgb="FFFF99CC"/>
      <rgbColor rgb="FFCC99FF"/>
      <rgbColor rgb="FFF7CAAC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00B050"/>
      <rgbColor rgb="FF003300"/>
      <rgbColor rgb="FF385623"/>
      <rgbColor rgb="FF993300"/>
      <rgbColor rgb="FF993366"/>
      <rgbColor rgb="FF333399"/>
      <rgbColor rgb="FF2125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343080</xdr:colOff>
      <xdr:row>11</xdr:row>
      <xdr:rowOff>114480</xdr:rowOff>
    </xdr:from>
    <xdr:to>
      <xdr:col>6</xdr:col>
      <xdr:colOff>135000</xdr:colOff>
      <xdr:row>14</xdr:row>
      <xdr:rowOff>37080</xdr:rowOff>
    </xdr:to>
    <xdr:sp>
      <xdr:nvSpPr>
        <xdr:cNvPr id="0" name="Shape 3"/>
        <xdr:cNvSpPr/>
      </xdr:nvSpPr>
      <xdr:spPr>
        <a:xfrm>
          <a:off x="5447160" y="2210040"/>
          <a:ext cx="979560" cy="493920"/>
        </a:xfrm>
        <a:prstGeom prst="rightArrow">
          <a:avLst>
            <a:gd name="adj1" fmla="val 50000"/>
            <a:gd name="adj2" fmla="val 50000"/>
          </a:avLst>
        </a:prstGeom>
        <a:solidFill>
          <a:srgbClr val="b6d7a8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91440" bIns="91440" anchor="ctr">
          <a:noAutofit/>
        </a:bodyPr>
        <a:p>
          <a:pPr algn="ctr">
            <a:lnSpc>
              <a:spcPct val="100000"/>
            </a:lnSpc>
            <a:tabLst>
              <a:tab algn="l" pos="0"/>
            </a:tabLst>
          </a:pPr>
          <a:r>
            <a:rPr b="0" lang="en-US" sz="1400" spc="-1" strike="noStrike">
              <a:solidFill>
                <a:srgbClr val="000000"/>
              </a:solidFill>
              <a:latin typeface="Times New Roman"/>
              <a:ea typeface="Calibri"/>
            </a:rPr>
            <a:t>+9.74%</a:t>
          </a:r>
          <a:endParaRPr b="0" lang="fr-FR" sz="14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43.33"/>
    <col collapsed="false" customWidth="true" hidden="false" outlineLevel="0" max="2" min="2" style="1" width="13.1"/>
    <col collapsed="false" customWidth="true" hidden="false" outlineLevel="0" max="3" min="3" style="1" width="20.44"/>
    <col collapsed="false" customWidth="true" hidden="false" outlineLevel="0" max="4" min="4" style="1" width="21"/>
    <col collapsed="false" customWidth="true" hidden="false" outlineLevel="0" max="5" min="5" style="1" width="14.33"/>
    <col collapsed="false" customWidth="true" hidden="false" outlineLevel="0" max="6" min="6" style="1" width="15.67"/>
    <col collapsed="false" customWidth="true" hidden="false" outlineLevel="0" max="7" min="7" style="1" width="16"/>
    <col collapsed="false" customWidth="true" hidden="false" outlineLevel="0" max="8" min="8" style="1" width="18.22"/>
    <col collapsed="false" customWidth="true" hidden="false" outlineLevel="0" max="9" min="9" style="1" width="3.11"/>
    <col collapsed="false" customWidth="true" hidden="false" outlineLevel="0" max="11" min="10" style="1" width="10.78"/>
    <col collapsed="false" customWidth="true" hidden="false" outlineLevel="0" max="12" min="12" style="1" width="17.44"/>
    <col collapsed="false" customWidth="true" hidden="false" outlineLevel="0" max="16" min="13" style="1" width="10.78"/>
    <col collapsed="false" customWidth="true" hidden="false" outlineLevel="0" max="26" min="17" style="1" width="10.56"/>
  </cols>
  <sheetData>
    <row r="1" customFormat="false" ht="16.5" hidden="false" customHeight="true" outlineLevel="0" collapsed="false">
      <c r="J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6.5" hidden="false" customHeight="true" outlineLevel="0" collapsed="false">
      <c r="A2" s="3" t="s">
        <v>0</v>
      </c>
      <c r="B2" s="3"/>
      <c r="C2" s="4"/>
      <c r="D2" s="5" t="s">
        <v>1</v>
      </c>
      <c r="E2" s="5" t="s">
        <v>2</v>
      </c>
      <c r="F2" s="4"/>
      <c r="G2" s="4"/>
      <c r="H2" s="4"/>
      <c r="I2" s="4"/>
      <c r="J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6.5" hidden="false" customHeight="true" outlineLevel="0" collapsed="false">
      <c r="A3" s="6"/>
      <c r="B3" s="6"/>
      <c r="C3" s="7" t="s">
        <v>3</v>
      </c>
      <c r="D3" s="8"/>
      <c r="E3" s="9"/>
      <c r="F3" s="4"/>
      <c r="G3" s="4"/>
      <c r="H3" s="4"/>
      <c r="I3" s="4"/>
      <c r="J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6.5" hidden="false" customHeight="true" outlineLevel="0" collapsed="false">
      <c r="A4" s="4"/>
      <c r="B4" s="4"/>
      <c r="C4" s="10" t="s">
        <v>4</v>
      </c>
      <c r="D4" s="11"/>
      <c r="E4" s="12"/>
      <c r="F4" s="4"/>
      <c r="G4" s="4"/>
      <c r="H4" s="4"/>
      <c r="I4" s="4"/>
      <c r="J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6.5" hidden="false" customHeight="true" outlineLevel="0" collapsed="false">
      <c r="A5" s="4"/>
      <c r="B5" s="4"/>
      <c r="C5" s="10" t="s">
        <v>5</v>
      </c>
      <c r="D5" s="13" t="n">
        <f aca="false">D3*D4</f>
        <v>0</v>
      </c>
      <c r="E5" s="14" t="n">
        <f aca="false">E3*E4</f>
        <v>0</v>
      </c>
      <c r="F5" s="15"/>
      <c r="G5" s="15"/>
      <c r="H5" s="4"/>
      <c r="I5" s="4"/>
      <c r="J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6.5" hidden="false" customHeight="true" outlineLevel="0" collapsed="false">
      <c r="A6" s="4"/>
      <c r="B6" s="4"/>
      <c r="C6" s="10" t="s">
        <v>6</v>
      </c>
      <c r="D6" s="16" t="n">
        <f aca="false">IF(D5*10%&gt;G6,G6,D5*10%)</f>
        <v>0</v>
      </c>
      <c r="E6" s="17" t="n">
        <f aca="false">IF(E5*10%&gt;G6,G6,E5*10%)</f>
        <v>0</v>
      </c>
      <c r="F6" s="18" t="s">
        <v>7</v>
      </c>
      <c r="G6" s="19" t="n">
        <v>14426</v>
      </c>
      <c r="H6" s="4"/>
      <c r="I6" s="4"/>
      <c r="J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6.5" hidden="false" customHeight="true" outlineLevel="0" collapsed="false">
      <c r="A7" s="4"/>
      <c r="B7" s="4"/>
      <c r="C7" s="10" t="s">
        <v>8</v>
      </c>
      <c r="D7" s="20"/>
      <c r="E7" s="21"/>
      <c r="F7" s="22"/>
      <c r="G7" s="22"/>
      <c r="H7" s="4"/>
      <c r="I7" s="4"/>
      <c r="J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6.5" hidden="false" customHeight="true" outlineLevel="0" collapsed="false">
      <c r="A8" s="4"/>
      <c r="B8" s="4"/>
      <c r="C8" s="10" t="s">
        <v>9</v>
      </c>
      <c r="D8" s="13" t="n">
        <f aca="false">IF(D6&gt;D7,D5-D6,D5-D7)</f>
        <v>0</v>
      </c>
      <c r="E8" s="14" t="n">
        <f aca="false">IF(E6&gt;E7,E5-E6,E5-E7)</f>
        <v>0</v>
      </c>
      <c r="F8" s="4"/>
      <c r="G8" s="4"/>
      <c r="H8" s="4"/>
      <c r="I8" s="4"/>
      <c r="J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6.5" hidden="false" customHeight="true" outlineLevel="0" collapsed="false">
      <c r="A9" s="4"/>
      <c r="B9" s="4"/>
      <c r="C9" s="23" t="s">
        <v>10</v>
      </c>
      <c r="D9" s="24" t="n">
        <f aca="false">D8+E8</f>
        <v>0</v>
      </c>
      <c r="E9" s="25"/>
      <c r="F9" s="4"/>
      <c r="G9" s="4"/>
      <c r="H9" s="4"/>
      <c r="I9" s="4"/>
      <c r="J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9.5" hidden="false" customHeight="true" outlineLevel="0" collapsed="false">
      <c r="J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9.5" hidden="false" customHeight="true" outlineLevel="0" collapsed="false">
      <c r="A11" s="26" t="s">
        <v>11</v>
      </c>
      <c r="B11" s="26"/>
      <c r="C11" s="27" t="s">
        <v>12</v>
      </c>
      <c r="D11" s="27"/>
      <c r="E11" s="4"/>
      <c r="F11" s="4"/>
      <c r="G11" s="4"/>
      <c r="H11" s="4"/>
      <c r="I11" s="4"/>
      <c r="J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6.5" hidden="false" customHeight="true" outlineLevel="0" collapsed="false">
      <c r="A12" s="4"/>
      <c r="B12" s="4"/>
      <c r="C12" s="28" t="s">
        <v>13</v>
      </c>
      <c r="D12" s="28"/>
      <c r="E12" s="29" t="n">
        <v>0</v>
      </c>
      <c r="F12" s="4"/>
      <c r="G12" s="4"/>
      <c r="H12" s="4"/>
      <c r="I12" s="4"/>
      <c r="J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6.5" hidden="false" customHeight="true" outlineLevel="0" collapsed="false">
      <c r="A13" s="4"/>
      <c r="B13" s="4"/>
      <c r="C13" s="30" t="s">
        <v>14</v>
      </c>
      <c r="D13" s="30"/>
      <c r="E13" s="31" t="n">
        <f aca="false">COUNT(D3:E3)</f>
        <v>0</v>
      </c>
      <c r="F13" s="4"/>
      <c r="G13" s="4"/>
      <c r="H13" s="4"/>
      <c r="I13" s="4"/>
      <c r="J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6.5" hidden="false" customHeight="true" outlineLevel="0" collapsed="false">
      <c r="A14" s="4"/>
      <c r="B14" s="4"/>
      <c r="C14" s="30" t="s">
        <v>15</v>
      </c>
      <c r="D14" s="30"/>
      <c r="E14" s="32" t="n">
        <f aca="false">IF(E12&lt;3,E12*0.5,(E12-2)*1+1)</f>
        <v>0</v>
      </c>
      <c r="F14" s="4"/>
      <c r="G14" s="4"/>
      <c r="H14" s="4"/>
      <c r="I14" s="4"/>
      <c r="J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6.5" hidden="false" customHeight="true" outlineLevel="0" collapsed="false">
      <c r="A15" s="4"/>
      <c r="B15" s="4"/>
      <c r="C15" s="30" t="s">
        <v>16</v>
      </c>
      <c r="D15" s="30"/>
      <c r="E15" s="32" t="n">
        <f aca="false">IF(AND(E13=1,E14&gt;=1),0.5,0)</f>
        <v>0</v>
      </c>
      <c r="F15" s="4"/>
      <c r="G15" s="4"/>
      <c r="H15" s="4"/>
      <c r="I15" s="4"/>
      <c r="J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6.5" hidden="false" customHeight="true" outlineLevel="0" collapsed="false">
      <c r="A16" s="4"/>
      <c r="B16" s="4"/>
      <c r="C16" s="30" t="s">
        <v>17</v>
      </c>
      <c r="D16" s="30"/>
      <c r="E16" s="32" t="n">
        <f aca="false">SUM(E13:E15)</f>
        <v>0</v>
      </c>
      <c r="F16" s="4"/>
      <c r="G16" s="4"/>
      <c r="H16" s="4"/>
      <c r="I16" s="4"/>
      <c r="J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6.5" hidden="false" customHeight="true" outlineLevel="0" collapsed="false">
      <c r="A17" s="4"/>
      <c r="B17" s="4"/>
      <c r="C17" s="33" t="s">
        <v>18</v>
      </c>
      <c r="D17" s="33"/>
      <c r="E17" s="34" t="n">
        <f aca="false">IF(E15&gt;0,4149+((E14-1)*2*1759),E14*2*1759)</f>
        <v>0</v>
      </c>
      <c r="F17" s="4"/>
      <c r="G17" s="4"/>
      <c r="H17" s="4"/>
      <c r="I17" s="4"/>
      <c r="J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6.5" hidden="false" customHeight="tru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6.5" hidden="false" customHeight="true" outlineLevel="0" collapsed="false">
      <c r="A19" s="2"/>
      <c r="B19" s="2"/>
      <c r="C19" s="2"/>
      <c r="D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6.5" hidden="false" customHeight="true" outlineLevel="0" collapsed="false">
      <c r="A20" s="3" t="s">
        <v>19</v>
      </c>
      <c r="B20" s="3"/>
      <c r="C20" s="4"/>
      <c r="D20" s="4"/>
      <c r="E20" s="4"/>
      <c r="F20" s="4"/>
      <c r="G20" s="4"/>
      <c r="H20" s="4"/>
      <c r="I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6.5" hidden="false" customHeight="true" outlineLevel="0" collapsed="false">
      <c r="A21" s="4"/>
      <c r="B21" s="4"/>
      <c r="C21" s="35" t="s">
        <v>20</v>
      </c>
      <c r="D21" s="35"/>
      <c r="E21" s="4"/>
      <c r="F21" s="4"/>
      <c r="G21" s="4"/>
      <c r="H21" s="4"/>
      <c r="I21" s="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6.5" hidden="false" customHeight="true" outlineLevel="0" collapsed="false">
      <c r="A22" s="4"/>
      <c r="B22" s="4"/>
      <c r="C22" s="36" t="s">
        <v>21</v>
      </c>
      <c r="D22" s="11"/>
      <c r="E22" s="4"/>
      <c r="F22" s="4"/>
      <c r="G22" s="4"/>
      <c r="H22" s="4"/>
      <c r="I22" s="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6.5" hidden="false" customHeight="true" outlineLevel="0" collapsed="false">
      <c r="A23" s="4"/>
      <c r="B23" s="4"/>
      <c r="C23" s="37" t="s">
        <v>22</v>
      </c>
      <c r="D23" s="11"/>
      <c r="E23" s="4"/>
      <c r="F23" s="4"/>
      <c r="G23" s="4"/>
      <c r="H23" s="4"/>
      <c r="I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6.5" hidden="false" customHeight="true" outlineLevel="0" collapsed="false">
      <c r="A24" s="4"/>
      <c r="B24" s="4"/>
      <c r="C24" s="4"/>
      <c r="D24" s="4"/>
      <c r="E24" s="4"/>
      <c r="F24" s="4"/>
      <c r="G24" s="4"/>
      <c r="H24" s="4"/>
      <c r="I24" s="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6.5" hidden="false" customHeight="true" outlineLevel="0" collapsed="false">
      <c r="A25" s="4"/>
      <c r="B25" s="4"/>
      <c r="C25" s="35" t="s">
        <v>23</v>
      </c>
      <c r="D25" s="35"/>
      <c r="E25" s="4"/>
      <c r="F25" s="4"/>
      <c r="G25" s="4"/>
      <c r="H25" s="4"/>
      <c r="I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6.5" hidden="false" customHeight="true" outlineLevel="0" collapsed="false">
      <c r="A26" s="4"/>
      <c r="B26" s="4"/>
      <c r="C26" s="36" t="s">
        <v>24</v>
      </c>
      <c r="D26" s="11"/>
      <c r="E26" s="4"/>
      <c r="F26" s="4"/>
      <c r="G26" s="4"/>
      <c r="H26" s="4"/>
      <c r="I26" s="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6.5" hidden="false" customHeight="true" outlineLevel="0" collapsed="false">
      <c r="A27" s="4"/>
      <c r="B27" s="4"/>
      <c r="C27" s="37" t="str">
        <f aca="false">IF(D22&lt;D23,"Plus-value imposable","Moins-value fiscale réalisée")</f>
        <v>Moins-value fiscale réalisée</v>
      </c>
      <c r="D27" s="13" t="n">
        <f aca="false">IFERROR((D23-D22)/D23*D26,0)</f>
        <v>0</v>
      </c>
      <c r="E27" s="4"/>
      <c r="F27" s="4"/>
      <c r="G27" s="4"/>
      <c r="H27" s="4"/>
      <c r="I27" s="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6.5" hidden="false" customHeight="true" outlineLevel="0" collapsed="false">
      <c r="A28" s="4"/>
      <c r="B28" s="4"/>
      <c r="C28" s="4"/>
      <c r="D28" s="4"/>
      <c r="E28" s="4"/>
      <c r="F28" s="4"/>
      <c r="G28" s="4"/>
      <c r="H28" s="4"/>
      <c r="I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5.75" hidden="false" customHeight="true" outlineLevel="0" collapsed="false">
      <c r="A29" s="2"/>
      <c r="B29" s="2"/>
      <c r="C29" s="2"/>
      <c r="D29" s="2"/>
      <c r="E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6.5" hidden="false" customHeight="true" outlineLevel="0" collapsed="false">
      <c r="A30" s="3" t="s">
        <v>25</v>
      </c>
      <c r="B30" s="3"/>
      <c r="C30" s="4"/>
      <c r="D30" s="4"/>
      <c r="E30" s="4"/>
      <c r="F30" s="4"/>
      <c r="G30" s="4"/>
      <c r="H30" s="4"/>
      <c r="I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9.5" hidden="false" customHeight="true" outlineLevel="0" collapsed="false">
      <c r="A31" s="4"/>
      <c r="B31" s="4"/>
      <c r="C31" s="38" t="s">
        <v>26</v>
      </c>
      <c r="D31" s="39" t="n">
        <f aca="false">D9</f>
        <v>0</v>
      </c>
      <c r="E31" s="4"/>
      <c r="F31" s="4"/>
      <c r="G31" s="4"/>
      <c r="H31" s="4"/>
      <c r="I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6.5" hidden="false" customHeight="true" outlineLevel="0" collapsed="false">
      <c r="A32" s="4"/>
      <c r="B32" s="4"/>
      <c r="C32" s="40" t="s">
        <v>27</v>
      </c>
      <c r="D32" s="41" t="n">
        <v>0</v>
      </c>
      <c r="E32" s="4"/>
      <c r="F32" s="4"/>
      <c r="G32" s="4"/>
      <c r="H32" s="4"/>
      <c r="I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6.5" hidden="false" customHeight="true" outlineLevel="0" collapsed="false">
      <c r="A33" s="4"/>
      <c r="B33" s="4"/>
      <c r="C33" s="40" t="s">
        <v>28</v>
      </c>
      <c r="D33" s="42" t="n">
        <f aca="false">D31-D32</f>
        <v>0</v>
      </c>
      <c r="E33" s="4"/>
      <c r="F33" s="4"/>
      <c r="G33" s="4"/>
      <c r="H33" s="4"/>
      <c r="I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6.5" hidden="false" customHeight="true" outlineLevel="0" collapsed="false">
      <c r="A34" s="4"/>
      <c r="B34" s="4"/>
      <c r="C34" s="40" t="s">
        <v>29</v>
      </c>
      <c r="D34" s="41" t="n">
        <v>0</v>
      </c>
      <c r="E34" s="4"/>
      <c r="F34" s="4"/>
      <c r="G34" s="4"/>
      <c r="H34" s="4"/>
      <c r="I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6.5" hidden="false" customHeight="true" outlineLevel="0" collapsed="false">
      <c r="A35" s="4"/>
      <c r="B35" s="4"/>
      <c r="C35" s="43" t="s">
        <v>25</v>
      </c>
      <c r="D35" s="44" t="n">
        <f aca="false">D33-D34</f>
        <v>0</v>
      </c>
      <c r="E35" s="4"/>
      <c r="F35" s="4"/>
      <c r="G35" s="4"/>
      <c r="H35" s="4"/>
      <c r="I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6.5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6.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6.5" hidden="false" customHeight="true" outlineLevel="0" collapsed="false">
      <c r="A38" s="45" t="s">
        <v>30</v>
      </c>
      <c r="B38" s="45"/>
      <c r="C38" s="4"/>
      <c r="D38" s="4"/>
      <c r="E38" s="46" t="s">
        <v>31</v>
      </c>
      <c r="F38" s="46"/>
      <c r="G38" s="4"/>
      <c r="H38" s="4"/>
      <c r="I38" s="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6.5" hidden="false" customHeight="true" outlineLevel="0" collapsed="false">
      <c r="A39" s="4"/>
      <c r="B39" s="4"/>
      <c r="C39" s="4"/>
      <c r="D39" s="47"/>
      <c r="E39" s="40" t="s">
        <v>32</v>
      </c>
      <c r="F39" s="48" t="s">
        <v>33</v>
      </c>
      <c r="G39" s="4"/>
      <c r="H39" s="4"/>
      <c r="I39" s="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6.5" hidden="false" customHeight="true" outlineLevel="0" collapsed="false">
      <c r="A40" s="4"/>
      <c r="B40" s="49" t="s">
        <v>34</v>
      </c>
      <c r="C40" s="49"/>
      <c r="D40" s="50" t="s">
        <v>35</v>
      </c>
      <c r="E40" s="51" t="n">
        <f aca="false">IFERROR(D35/E16,0)</f>
        <v>0</v>
      </c>
      <c r="F40" s="52" t="n">
        <f aca="false">IFERROR(D35/E13,0)</f>
        <v>0</v>
      </c>
      <c r="G40" s="4"/>
      <c r="H40" s="53" t="s">
        <v>36</v>
      </c>
      <c r="I40" s="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6.5" hidden="false" customHeight="true" outlineLevel="0" collapsed="false">
      <c r="A41" s="4"/>
      <c r="B41" s="54" t="n">
        <v>11498</v>
      </c>
      <c r="C41" s="55" t="n">
        <v>29315</v>
      </c>
      <c r="D41" s="56" t="n">
        <v>0.11</v>
      </c>
      <c r="E41" s="51" t="n">
        <f aca="false">IF(E$40&gt;$C41,($C41-$B41)*$D41,IF(E$40&gt;$B41,(E$40-$B41)*$D41,0))</f>
        <v>0</v>
      </c>
      <c r="F41" s="52" t="n">
        <f aca="false">IF(F$40&gt;$C41,($C41-$B41)*$D41,IF(F$40&gt;$B41,(F$40-$B41)*$D41,0))</f>
        <v>0</v>
      </c>
      <c r="G41" s="4"/>
      <c r="H41" s="57" t="n">
        <f aca="false">IF(D27&gt;0,D27*30%,0)</f>
        <v>0</v>
      </c>
      <c r="I41" s="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6.5" hidden="false" customHeight="true" outlineLevel="0" collapsed="false">
      <c r="A42" s="4"/>
      <c r="B42" s="54" t="n">
        <v>29316</v>
      </c>
      <c r="C42" s="58" t="n">
        <v>83823</v>
      </c>
      <c r="D42" s="56" t="n">
        <v>0.3</v>
      </c>
      <c r="E42" s="51" t="n">
        <f aca="false">IF(E$40&gt;$C42,($C42-$B42)*$D42,IF(E$40&gt;$B42,(E$40-$B42)*$D42,0))</f>
        <v>0</v>
      </c>
      <c r="F42" s="52" t="n">
        <f aca="false">IF(F$40&gt;$C42,($C42-$B42)*$D42,IF(F$40&gt;$B42,(F$40-$B42)*$D42,0))</f>
        <v>0</v>
      </c>
      <c r="G42" s="4"/>
      <c r="H42" s="4"/>
      <c r="I42" s="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6.5" hidden="false" customHeight="true" outlineLevel="0" collapsed="false">
      <c r="A43" s="4"/>
      <c r="B43" s="54" t="n">
        <v>83824</v>
      </c>
      <c r="C43" s="59" t="n">
        <v>180294</v>
      </c>
      <c r="D43" s="56" t="n">
        <v>0.41</v>
      </c>
      <c r="E43" s="51" t="n">
        <f aca="false">IF(E$40&gt;$C43,($C43-$B43)*$D43,IF(E$40&gt;$B43,(E$40-$B43)*$D43,0))</f>
        <v>0</v>
      </c>
      <c r="F43" s="52" t="n">
        <f aca="false">IF(F$40&gt;$C43,($C43-$B43)*$D43,IF(F$40&gt;$B43,(F$40-$B43)*$D43,0))</f>
        <v>0</v>
      </c>
      <c r="G43" s="4"/>
      <c r="H43" s="4"/>
      <c r="I43" s="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6.5" hidden="false" customHeight="true" outlineLevel="0" collapsed="false">
      <c r="A44" s="4"/>
      <c r="B44" s="60" t="n">
        <v>180295</v>
      </c>
      <c r="C44" s="61" t="s">
        <v>37</v>
      </c>
      <c r="D44" s="62" t="n">
        <v>0.45</v>
      </c>
      <c r="E44" s="63" t="n">
        <f aca="false">IF(E$40&gt;$B44,(E$40-$B44)*$D44,0)</f>
        <v>0</v>
      </c>
      <c r="F44" s="64" t="n">
        <f aca="false">IF(F$40&gt;$B44,(F$40-$B44)*$D44,0)</f>
        <v>0</v>
      </c>
      <c r="G44" s="4"/>
      <c r="H44" s="4"/>
      <c r="I44" s="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6.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6.5" hidden="false" customHeight="true" outlineLevel="0" collapsed="false">
      <c r="A46" s="4"/>
      <c r="B46" s="4"/>
      <c r="C46" s="4"/>
      <c r="D46" s="65" t="s">
        <v>38</v>
      </c>
      <c r="E46" s="66" t="n">
        <f aca="false">+SUM(E41:E44)</f>
        <v>0</v>
      </c>
      <c r="F46" s="67" t="n">
        <f aca="false">+SUM(F41:F44)</f>
        <v>0</v>
      </c>
      <c r="G46" s="68" t="s">
        <v>39</v>
      </c>
      <c r="H46" s="68"/>
      <c r="I46" s="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6.5" hidden="false" customHeight="true" outlineLevel="0" collapsed="false">
      <c r="A47" s="4"/>
      <c r="B47" s="4"/>
      <c r="C47" s="4"/>
      <c r="D47" s="69" t="s">
        <v>40</v>
      </c>
      <c r="E47" s="70" t="n">
        <f aca="false">E46*E16</f>
        <v>0</v>
      </c>
      <c r="F47" s="71" t="n">
        <f aca="false">F46*E13</f>
        <v>0</v>
      </c>
      <c r="G47" s="72" t="s">
        <v>41</v>
      </c>
      <c r="H47" s="72"/>
      <c r="I47" s="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6.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6.5" hidden="false" customHeight="true" outlineLevel="0" collapsed="false">
      <c r="A49" s="4"/>
      <c r="B49" s="4"/>
      <c r="C49" s="4"/>
      <c r="D49" s="38" t="s">
        <v>42</v>
      </c>
      <c r="E49" s="73" t="n">
        <f aca="false">IF(E47+E17&gt;F47,E47,F47-E17)</f>
        <v>0</v>
      </c>
      <c r="F49" s="73"/>
      <c r="G49" s="4"/>
      <c r="H49" s="4"/>
      <c r="I49" s="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6.5" hidden="false" customHeight="true" outlineLevel="0" collapsed="false">
      <c r="A50" s="4"/>
      <c r="B50" s="4"/>
      <c r="C50" s="4"/>
      <c r="D50" s="43" t="s">
        <v>43</v>
      </c>
      <c r="E50" s="74" t="n">
        <f aca="false">E49+H41</f>
        <v>0</v>
      </c>
      <c r="F50" s="74"/>
      <c r="G50" s="4"/>
      <c r="H50" s="4"/>
      <c r="I50" s="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6.5" hidden="false" customHeight="true" outlineLevel="0" collapsed="false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6.5" hidden="false" customHeight="true" outlineLevel="0" collapsed="false">
      <c r="A52" s="45" t="s">
        <v>44</v>
      </c>
      <c r="B52" s="45"/>
      <c r="C52" s="4"/>
      <c r="D52" s="4"/>
      <c r="E52" s="46" t="s">
        <v>31</v>
      </c>
      <c r="F52" s="46"/>
      <c r="G52" s="4"/>
      <c r="H52" s="4"/>
      <c r="I52" s="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6.5" hidden="false" customHeight="true" outlineLevel="0" collapsed="false">
      <c r="A53" s="4"/>
      <c r="B53" s="4"/>
      <c r="C53" s="4"/>
      <c r="D53" s="47"/>
      <c r="E53" s="40" t="s">
        <v>32</v>
      </c>
      <c r="F53" s="48" t="s">
        <v>33</v>
      </c>
      <c r="G53" s="4"/>
      <c r="H53" s="4"/>
      <c r="I53" s="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6.5" hidden="false" customHeight="true" outlineLevel="0" collapsed="false">
      <c r="A54" s="4"/>
      <c r="B54" s="49" t="s">
        <v>34</v>
      </c>
      <c r="C54" s="49"/>
      <c r="D54" s="50" t="s">
        <v>35</v>
      </c>
      <c r="E54" s="51" t="n">
        <f aca="false">IFERROR(D35/E16+IF(D27&gt;0,D27,0),0)</f>
        <v>0</v>
      </c>
      <c r="F54" s="52" t="n">
        <f aca="false">IFERROR(D35/E13+IF(D27&gt;0,D27,0),0)</f>
        <v>0</v>
      </c>
      <c r="G54" s="4"/>
      <c r="H54" s="53" t="s">
        <v>45</v>
      </c>
      <c r="I54" s="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6.5" hidden="false" customHeight="true" outlineLevel="0" collapsed="false">
      <c r="A55" s="4"/>
      <c r="B55" s="54" t="n">
        <v>11498</v>
      </c>
      <c r="C55" s="55" t="n">
        <v>29315</v>
      </c>
      <c r="D55" s="56" t="n">
        <v>0.11</v>
      </c>
      <c r="E55" s="51" t="n">
        <f aca="false">IF(E$54&gt;$C55,($C55-$B55)*$D55,IF(E$54&gt;$B55,(E$54-$B55)*$D55,0))</f>
        <v>0</v>
      </c>
      <c r="F55" s="52" t="n">
        <f aca="false">IF(F$54&gt;$C55,($C55-$B55)*$D55,IF(F$54&gt;$B55,(F$54-$B55)*$D55,0))</f>
        <v>0</v>
      </c>
      <c r="G55" s="4"/>
      <c r="H55" s="57" t="n">
        <f aca="false">IF(D27&gt;0,D27*17.2%,0)</f>
        <v>0</v>
      </c>
      <c r="I55" s="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6.5" hidden="false" customHeight="true" outlineLevel="0" collapsed="false">
      <c r="A56" s="4"/>
      <c r="B56" s="54" t="n">
        <v>29316</v>
      </c>
      <c r="C56" s="58" t="n">
        <v>83823</v>
      </c>
      <c r="D56" s="56" t="n">
        <v>0.3</v>
      </c>
      <c r="E56" s="51" t="n">
        <f aca="false">IF(E$54&gt;$C56,($C56-$B56)*$D56,IF(E$54&gt;$B56,(E$54-$B56)*$D56,0))</f>
        <v>0</v>
      </c>
      <c r="F56" s="52" t="n">
        <f aca="false">IF(F$40&gt;$C56,($C56-$B56)*$D56,IF(F$40&gt;$B56,(F$40-$B56)*$D56,0))</f>
        <v>0</v>
      </c>
      <c r="G56" s="4"/>
      <c r="H56" s="4"/>
      <c r="I56" s="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6.5" hidden="false" customHeight="true" outlineLevel="0" collapsed="false">
      <c r="A57" s="4"/>
      <c r="B57" s="54" t="n">
        <v>83824</v>
      </c>
      <c r="C57" s="59" t="n">
        <v>180294</v>
      </c>
      <c r="D57" s="56" t="n">
        <v>0.41</v>
      </c>
      <c r="E57" s="51" t="n">
        <f aca="false">IF(E$54&gt;$C57,($C57-$B57)*$D57,IF(E$54&gt;$B57,(E$54-$B57)*$D57,0))</f>
        <v>0</v>
      </c>
      <c r="F57" s="52" t="n">
        <f aca="false">IF(F$40&gt;$C57,($C57-$B57)*$D57,IF(F$40&gt;$B57,(F$40-$B57)*$D57,0))</f>
        <v>0</v>
      </c>
      <c r="G57" s="4"/>
      <c r="H57" s="4"/>
      <c r="I57" s="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6.5" hidden="false" customHeight="true" outlineLevel="0" collapsed="false">
      <c r="A58" s="4"/>
      <c r="B58" s="60" t="n">
        <v>180295</v>
      </c>
      <c r="C58" s="61" t="s">
        <v>37</v>
      </c>
      <c r="D58" s="62" t="n">
        <v>0.45</v>
      </c>
      <c r="E58" s="63" t="n">
        <f aca="false">IF(E$54&gt;$C58,($C58-$B58)*$D58,IF(E$54&gt;$B58,(E$54-$B58)*$D58,0))</f>
        <v>0</v>
      </c>
      <c r="F58" s="64" t="n">
        <f aca="false">IF(F$40&gt;$B58,(F$40-$B58)*$D58,0)</f>
        <v>0</v>
      </c>
      <c r="G58" s="4"/>
      <c r="H58" s="4"/>
      <c r="I58" s="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6.5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6.5" hidden="false" customHeight="true" outlineLevel="0" collapsed="false">
      <c r="A60" s="4"/>
      <c r="B60" s="4"/>
      <c r="C60" s="4"/>
      <c r="D60" s="65" t="s">
        <v>38</v>
      </c>
      <c r="E60" s="66" t="n">
        <f aca="false">+SUM(E55:E58)</f>
        <v>0</v>
      </c>
      <c r="F60" s="67" t="n">
        <f aca="false">+SUM(F55:F58)</f>
        <v>0</v>
      </c>
      <c r="G60" s="68" t="s">
        <v>39</v>
      </c>
      <c r="H60" s="68"/>
      <c r="I60" s="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6.5" hidden="false" customHeight="true" outlineLevel="0" collapsed="false">
      <c r="A61" s="4"/>
      <c r="B61" s="4"/>
      <c r="C61" s="4"/>
      <c r="D61" s="69" t="s">
        <v>40</v>
      </c>
      <c r="E61" s="70" t="n">
        <f aca="false">E60*E16</f>
        <v>0</v>
      </c>
      <c r="F61" s="71" t="n">
        <f aca="false">F60*E13</f>
        <v>0</v>
      </c>
      <c r="G61" s="72" t="s">
        <v>41</v>
      </c>
      <c r="H61" s="72"/>
      <c r="I61" s="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6.5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6.5" hidden="false" customHeight="true" outlineLevel="0" collapsed="false">
      <c r="A63" s="4"/>
      <c r="B63" s="4"/>
      <c r="C63" s="4"/>
      <c r="D63" s="38" t="s">
        <v>42</v>
      </c>
      <c r="E63" s="73" t="n">
        <f aca="false">IF(E61+E17&gt;F61,E61,F61-E17)</f>
        <v>0</v>
      </c>
      <c r="F63" s="73"/>
      <c r="G63" s="4"/>
      <c r="H63" s="4"/>
      <c r="I63" s="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6.5" hidden="false" customHeight="true" outlineLevel="0" collapsed="false">
      <c r="A64" s="4"/>
      <c r="B64" s="4"/>
      <c r="C64" s="4"/>
      <c r="D64" s="43" t="s">
        <v>43</v>
      </c>
      <c r="E64" s="74" t="n">
        <f aca="false">E63+H55</f>
        <v>0</v>
      </c>
      <c r="F64" s="74"/>
      <c r="G64" s="4"/>
      <c r="H64" s="4"/>
      <c r="I64" s="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6.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6.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6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6.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6.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6.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6.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6.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6.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6.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6.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6.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6.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6.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6.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6.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6.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6.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6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6.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6.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6.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6.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6.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6.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6.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6.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6.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6.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6.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6.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6.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6.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6.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6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6.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6.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6.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6.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6.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6.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6.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6.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6.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6.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6.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6.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6.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6.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6.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6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6.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6.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6.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6.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6.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6.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6.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6.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6.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6.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6.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6.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6.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6.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6.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6.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6.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6.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6.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6.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6.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6.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6.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6.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6.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6.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6.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6.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6.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6.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6.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6.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6.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6.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6.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6.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6.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6.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6.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6.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6.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6.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6.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6.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6.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6.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6.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6.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6.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6.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6.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6.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6.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6.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6.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6.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6.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6.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6.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6.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6.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6.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6.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6.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6.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6.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6.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6.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6.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6.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6.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6.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6.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6.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6.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6.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6.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6.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6.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6.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6.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6.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6.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6.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6.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6.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6.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6.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6.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6.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6.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6.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6.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6.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6.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6.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6.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6.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6.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6.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6.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6.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6.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6.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6.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6.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6.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6.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6.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6.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6.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6.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6.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6.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6.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6.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6.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6.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6.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6.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6.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6.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6.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6.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6.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6.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6.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6.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6.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6.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6.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6.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6.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6.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6.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6.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6.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6.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6.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6.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6.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6.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6.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6.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6.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6.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6.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6.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6.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6.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6.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6.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6.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6.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6.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6.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6.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6.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6.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6.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6.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6.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6.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6.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6.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6.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6.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6.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6.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6.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6.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6.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6.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6.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6.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6.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6.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6.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6.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6.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6.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6.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6.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6.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6.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6.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6.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6.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6.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6.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6.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6.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6.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6.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6.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6.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6.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6.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6.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6.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6.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6.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6.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6.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6.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6.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6.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6.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6.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6.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6.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6.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6.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6.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6.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6.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6.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6.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6.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6.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6.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6.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6.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6.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6.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6.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6.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6.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6.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6.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6.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6.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6.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6.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6.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6.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6.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6.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6.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6.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6.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6.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6.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6.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6.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6.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6.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6.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6.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6.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6.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6.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6.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6.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6.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6.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6.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6.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6.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6.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6.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6.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6.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6.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6.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6.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6.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6.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6.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6.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6.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6.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6.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6.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6.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6.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6.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6.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6.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6.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6.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6.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6.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6.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6.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6.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6.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6.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6.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6.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6.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6.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6.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6.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6.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6.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6.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6.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6.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6.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6.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6.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6.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6.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6.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6.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6.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6.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6.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6.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6.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6.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6.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6.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6.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6.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6.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6.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6.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6.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6.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6.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6.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6.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6.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6.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6.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6.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6.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6.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6.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6.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6.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6.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6.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6.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6.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6.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6.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6.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6.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6.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6.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6.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6.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6.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6.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6.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6.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6.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6.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6.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6.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6.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6.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6.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6.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6.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6.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6.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6.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6.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6.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6.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6.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6.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6.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6.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6.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6.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6.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6.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6.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6.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6.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6.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6.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6.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6.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6.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6.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6.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6.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6.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6.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6.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6.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6.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6.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6.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6.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6.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6.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6.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6.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6.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6.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6.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6.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6.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6.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6.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6.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6.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6.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6.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6.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6.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6.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6.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6.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6.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6.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6.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6.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6.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6.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6.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6.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6.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6.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6.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6.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6.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6.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6.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6.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6.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6.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6.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6.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6.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6.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6.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6.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6.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6.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6.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6.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6.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6.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6.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6.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6.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6.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6.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6.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6.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6.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6.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6.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6.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6.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6.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6.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6.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6.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6.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6.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6.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6.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6.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6.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6.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6.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6.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6.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6.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6.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6.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6.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6.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6.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6.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6.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6.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6.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6.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6.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6.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6.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6.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6.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6.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6.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6.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6.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6.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6.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6.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6.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6.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6.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6.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6.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6.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6.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6.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6.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6.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6.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6.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6.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6.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6.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6.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6.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6.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6.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6.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6.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6.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6.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6.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6.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6.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6.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6.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6.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6.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6.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6.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6.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6.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6.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6.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6.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6.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6.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6.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6.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6.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6.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6.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6.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6.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6.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6.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6.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6.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6.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6.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6.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6.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6.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6.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6.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6.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6.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6.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6.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6.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6.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6.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6.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6.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6.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6.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6.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6.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6.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6.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6.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6.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6.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6.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6.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6.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6.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6.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6.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6.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6.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6.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6.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6.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6.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6.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6.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6.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6.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6.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6.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6.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6.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6.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6.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6.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6.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6.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6.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6.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6.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6.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6.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6.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6.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6.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6.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6.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6.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6.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6.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6.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6.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6.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6.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6.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6.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6.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6.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6.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6.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6.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6.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6.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6.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6.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6.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6.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6.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6.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6.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6.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6.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6.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6.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6.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6.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6.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6.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6.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6.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6.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6.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6.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6.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6.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6.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6.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6.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6.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6.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6.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6.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6.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6.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6.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6.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6.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6.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6.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6.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6.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6.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6.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6.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6.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6.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6.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6.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6.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6.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6.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6.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6.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6.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6.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6.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6.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6.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6.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6.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6.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6.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6.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6.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6.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6.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6.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6.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6.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6.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6.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6.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6.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6.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6.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6.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6.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6.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6.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6.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6.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6.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6.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6.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6.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6.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6.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6.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6.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6.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6.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6.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6.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6.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6.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6.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6.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6.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6.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6.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6.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6.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6.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6.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6.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6.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6.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6.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6.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6.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6.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6.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6.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6.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6.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6.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6.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6.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6.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6.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6.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6.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6.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6.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6.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6.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6.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6.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6.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6.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6.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6.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6.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6.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6.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6.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6.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6.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6.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6.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6.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6.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6.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6.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6.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6.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6.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6.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6.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6.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6.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6.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6.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6.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6.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6.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6.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6.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6.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6.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6.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6.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6.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6.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6.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6.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6.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6.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6.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6.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6.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6.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6.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6.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6.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6.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6.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6.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6.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6.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6.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6.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6.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6.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6.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6.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6.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6.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6.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6.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6.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6.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6.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6.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6.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6.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6.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6.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6.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6.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6.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6.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6.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6.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6.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6.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6.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6.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6.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6.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6.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6.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6.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6.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6.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6.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6.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6.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6.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6.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6.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6.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6.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6.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6.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6.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6.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6.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6.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6.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6.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6.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6.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6.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6.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6.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6.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6.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6.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6.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6.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6.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6.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6.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6.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6.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6.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6.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6.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6.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6.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6.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6.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6.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6.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6.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6.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6.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6.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6.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6.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6.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6.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6.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6.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6.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6.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6.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6.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6.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6.5" hidden="false" customHeight="true" outlineLevel="0" collapsed="false">
      <c r="J999" s="2"/>
      <c r="K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6.5" hidden="false" customHeight="true" outlineLevel="0" collapsed="false">
      <c r="J1000" s="2"/>
      <c r="K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customFormat="false" ht="16.5" hidden="false" customHeight="true" outlineLevel="0" collapsed="false">
      <c r="J1001" s="2"/>
      <c r="K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customFormat="false" ht="16.5" hidden="false" customHeight="true" outlineLevel="0" collapsed="false">
      <c r="J1002" s="2"/>
      <c r="K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customFormat="false" ht="16.5" hidden="false" customHeight="true" outlineLevel="0" collapsed="false">
      <c r="J1003" s="2"/>
      <c r="K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customFormat="false" ht="16.5" hidden="false" customHeight="true" outlineLevel="0" collapsed="false">
      <c r="J1004" s="2"/>
      <c r="K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customFormat="false" ht="16.5" hidden="false" customHeight="true" outlineLevel="0" collapsed="false">
      <c r="J1005" s="2"/>
      <c r="K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customFormat="false" ht="16.5" hidden="false" customHeight="true" outlineLevel="0" collapsed="false">
      <c r="J1006" s="2"/>
      <c r="K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mergeCells count="27">
    <mergeCell ref="A2:B2"/>
    <mergeCell ref="A11:B11"/>
    <mergeCell ref="C11:D11"/>
    <mergeCell ref="C12:D12"/>
    <mergeCell ref="C13:D13"/>
    <mergeCell ref="C14:D14"/>
    <mergeCell ref="C15:D15"/>
    <mergeCell ref="C16:D16"/>
    <mergeCell ref="C17:D17"/>
    <mergeCell ref="A20:B20"/>
    <mergeCell ref="C21:D21"/>
    <mergeCell ref="C25:D25"/>
    <mergeCell ref="A30:B30"/>
    <mergeCell ref="A38:B38"/>
    <mergeCell ref="E38:F38"/>
    <mergeCell ref="B40:C40"/>
    <mergeCell ref="G46:H46"/>
    <mergeCell ref="G47:H47"/>
    <mergeCell ref="E49:F49"/>
    <mergeCell ref="E50:F50"/>
    <mergeCell ref="A52:B52"/>
    <mergeCell ref="E52:F52"/>
    <mergeCell ref="B54:C54"/>
    <mergeCell ref="G60:H60"/>
    <mergeCell ref="G61:H61"/>
    <mergeCell ref="E63:F63"/>
    <mergeCell ref="E64:F64"/>
  </mergeCells>
  <conditionalFormatting sqref="D6:E6">
    <cfRule type="expression" priority="2" aboveAverage="0" equalAverage="0" bottom="0" percent="0" rank="0" text="" dxfId="0">
      <formula>D6=MAX(D$6:D$7)</formula>
    </cfRule>
  </conditionalFormatting>
  <conditionalFormatting sqref="D7">
    <cfRule type="expression" priority="3" aboveAverage="0" equalAverage="0" bottom="0" percent="0" rank="0" text="" dxfId="0">
      <formula>D7&gt;D6</formula>
    </cfRule>
  </conditionalFormatting>
  <conditionalFormatting sqref="E7">
    <cfRule type="expression" priority="4" aboveAverage="0" equalAverage="0" bottom="0" percent="0" rank="0" text="" dxfId="0">
      <formula>E7&gt;E6</formula>
    </cfRule>
  </conditionalFormatting>
  <dataValidations count="1">
    <dataValidation allowBlank="true" errorStyle="stop" operator="lessThanOrEqual" prompt="Le montant de la cession ne peut être supérieur à la valeur du portefeuille" showDropDown="true" showErrorMessage="true" showInputMessage="true" sqref="D26" type="decimal">
      <formula1>D23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22265625" defaultRowHeight="15" zeroHeight="false" outlineLevelRow="0" outlineLevelCol="0"/>
  <cols>
    <col collapsed="false" customWidth="true" hidden="false" outlineLevel="0" max="1" min="1" style="1" width="43.33"/>
    <col collapsed="false" customWidth="true" hidden="false" outlineLevel="0" max="2" min="2" style="1" width="13.1"/>
    <col collapsed="false" customWidth="true" hidden="false" outlineLevel="0" max="3" min="3" style="1" width="20.44"/>
    <col collapsed="false" customWidth="true" hidden="false" outlineLevel="0" max="4" min="4" style="1" width="21"/>
    <col collapsed="false" customWidth="true" hidden="false" outlineLevel="0" max="5" min="5" style="1" width="14.33"/>
    <col collapsed="false" customWidth="true" hidden="false" outlineLevel="0" max="6" min="6" style="1" width="15.67"/>
    <col collapsed="false" customWidth="true" hidden="false" outlineLevel="0" max="7" min="7" style="1" width="16"/>
    <col collapsed="false" customWidth="true" hidden="false" outlineLevel="0" max="8" min="8" style="1" width="18.22"/>
    <col collapsed="false" customWidth="true" hidden="false" outlineLevel="0" max="9" min="9" style="1" width="3.11"/>
    <col collapsed="false" customWidth="true" hidden="false" outlineLevel="0" max="11" min="10" style="1" width="10.78"/>
    <col collapsed="false" customWidth="true" hidden="false" outlineLevel="0" max="12" min="12" style="1" width="17.44"/>
    <col collapsed="false" customWidth="true" hidden="false" outlineLevel="0" max="16" min="13" style="1" width="10.78"/>
    <col collapsed="false" customWidth="true" hidden="false" outlineLevel="0" max="26" min="17" style="1" width="10.56"/>
  </cols>
  <sheetData>
    <row r="1" customFormat="false" ht="16.5" hidden="false" customHeight="true" outlineLevel="0" collapsed="false">
      <c r="J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6.5" hidden="false" customHeight="true" outlineLevel="0" collapsed="false">
      <c r="A2" s="3" t="s">
        <v>0</v>
      </c>
      <c r="B2" s="3"/>
      <c r="C2" s="4"/>
      <c r="D2" s="5" t="s">
        <v>1</v>
      </c>
      <c r="E2" s="5" t="s">
        <v>2</v>
      </c>
      <c r="F2" s="4"/>
      <c r="G2" s="4"/>
      <c r="H2" s="4"/>
      <c r="I2" s="4"/>
      <c r="J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6.5" hidden="false" customHeight="true" outlineLevel="0" collapsed="false">
      <c r="A3" s="6"/>
      <c r="B3" s="6"/>
      <c r="C3" s="7" t="s">
        <v>3</v>
      </c>
      <c r="D3" s="8" t="n">
        <v>0</v>
      </c>
      <c r="E3" s="9"/>
      <c r="F3" s="4"/>
      <c r="G3" s="4"/>
      <c r="H3" s="4"/>
      <c r="I3" s="4"/>
      <c r="J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6.5" hidden="false" customHeight="true" outlineLevel="0" collapsed="false">
      <c r="A4" s="4"/>
      <c r="B4" s="4"/>
      <c r="C4" s="10" t="s">
        <v>4</v>
      </c>
      <c r="D4" s="11" t="n">
        <v>0</v>
      </c>
      <c r="E4" s="12"/>
      <c r="F4" s="4"/>
      <c r="G4" s="4"/>
      <c r="H4" s="4"/>
      <c r="I4" s="4"/>
      <c r="J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6.5" hidden="false" customHeight="true" outlineLevel="0" collapsed="false">
      <c r="A5" s="4"/>
      <c r="B5" s="4"/>
      <c r="C5" s="10" t="s">
        <v>5</v>
      </c>
      <c r="D5" s="13" t="n">
        <f aca="false">D3*D4</f>
        <v>0</v>
      </c>
      <c r="E5" s="14" t="n">
        <f aca="false">E3*E4</f>
        <v>0</v>
      </c>
      <c r="F5" s="15"/>
      <c r="G5" s="15"/>
      <c r="H5" s="4"/>
      <c r="I5" s="4"/>
      <c r="J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6.5" hidden="false" customHeight="true" outlineLevel="0" collapsed="false">
      <c r="A6" s="4"/>
      <c r="B6" s="4"/>
      <c r="C6" s="10" t="s">
        <v>6</v>
      </c>
      <c r="D6" s="16" t="n">
        <f aca="false">IF(D5*10%&gt;G6,G6,D5*10%)</f>
        <v>0</v>
      </c>
      <c r="E6" s="17" t="n">
        <f aca="false">IF(E5*10%&gt;G6,G6,E5*10%)</f>
        <v>0</v>
      </c>
      <c r="F6" s="18" t="s">
        <v>46</v>
      </c>
      <c r="G6" s="19" t="n">
        <v>14171</v>
      </c>
      <c r="H6" s="4"/>
      <c r="I6" s="4"/>
      <c r="J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6.5" hidden="false" customHeight="true" outlineLevel="0" collapsed="false">
      <c r="A7" s="4"/>
      <c r="B7" s="4"/>
      <c r="C7" s="10" t="s">
        <v>8</v>
      </c>
      <c r="D7" s="20" t="n">
        <v>0</v>
      </c>
      <c r="E7" s="21" t="n">
        <v>0</v>
      </c>
      <c r="F7" s="22"/>
      <c r="G7" s="22"/>
      <c r="H7" s="4"/>
      <c r="I7" s="4"/>
      <c r="J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6.5" hidden="false" customHeight="true" outlineLevel="0" collapsed="false">
      <c r="A8" s="4"/>
      <c r="B8" s="4"/>
      <c r="C8" s="10" t="s">
        <v>9</v>
      </c>
      <c r="D8" s="13" t="n">
        <f aca="false">IF(D6&gt;D7,D5-D6,D5-D7)</f>
        <v>0</v>
      </c>
      <c r="E8" s="14" t="n">
        <f aca="false">IF(E6&gt;E7,E5-E6,E5-E7)</f>
        <v>0</v>
      </c>
      <c r="F8" s="4"/>
      <c r="G8" s="4"/>
      <c r="H8" s="4"/>
      <c r="I8" s="4"/>
      <c r="J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6.5" hidden="false" customHeight="true" outlineLevel="0" collapsed="false">
      <c r="A9" s="4"/>
      <c r="B9" s="4"/>
      <c r="C9" s="23" t="s">
        <v>10</v>
      </c>
      <c r="D9" s="24" t="n">
        <f aca="false">D8+E8</f>
        <v>0</v>
      </c>
      <c r="E9" s="25"/>
      <c r="F9" s="4"/>
      <c r="G9" s="4"/>
      <c r="H9" s="4"/>
      <c r="I9" s="4"/>
      <c r="J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9.5" hidden="false" customHeight="true" outlineLevel="0" collapsed="false">
      <c r="J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9.5" hidden="false" customHeight="true" outlineLevel="0" collapsed="false">
      <c r="A11" s="26" t="s">
        <v>11</v>
      </c>
      <c r="B11" s="26"/>
      <c r="C11" s="27" t="s">
        <v>12</v>
      </c>
      <c r="D11" s="27"/>
      <c r="E11" s="4"/>
      <c r="F11" s="4"/>
      <c r="G11" s="4"/>
      <c r="H11" s="4"/>
      <c r="I11" s="4"/>
      <c r="J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6.5" hidden="false" customHeight="true" outlineLevel="0" collapsed="false">
      <c r="A12" s="4"/>
      <c r="B12" s="4"/>
      <c r="C12" s="28" t="s">
        <v>13</v>
      </c>
      <c r="D12" s="28"/>
      <c r="E12" s="29" t="n">
        <v>0</v>
      </c>
      <c r="F12" s="4"/>
      <c r="G12" s="4"/>
      <c r="H12" s="4"/>
      <c r="I12" s="4"/>
      <c r="J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6.5" hidden="false" customHeight="true" outlineLevel="0" collapsed="false">
      <c r="A13" s="4"/>
      <c r="B13" s="4"/>
      <c r="C13" s="30" t="s">
        <v>14</v>
      </c>
      <c r="D13" s="30"/>
      <c r="E13" s="31" t="n">
        <f aca="false">COUNT(D3:E3)</f>
        <v>1</v>
      </c>
      <c r="F13" s="4"/>
      <c r="G13" s="4"/>
      <c r="H13" s="4"/>
      <c r="I13" s="4"/>
      <c r="J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6.5" hidden="false" customHeight="true" outlineLevel="0" collapsed="false">
      <c r="A14" s="4"/>
      <c r="B14" s="4"/>
      <c r="C14" s="30" t="s">
        <v>15</v>
      </c>
      <c r="D14" s="30"/>
      <c r="E14" s="32" t="n">
        <f aca="false">IF(E12&lt;3,E12*0.5,(E12-2)*1+1)</f>
        <v>0</v>
      </c>
      <c r="F14" s="4"/>
      <c r="G14" s="4"/>
      <c r="H14" s="4"/>
      <c r="I14" s="4"/>
      <c r="J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6.5" hidden="false" customHeight="true" outlineLevel="0" collapsed="false">
      <c r="A15" s="4"/>
      <c r="B15" s="4"/>
      <c r="C15" s="30" t="s">
        <v>16</v>
      </c>
      <c r="D15" s="30"/>
      <c r="E15" s="32" t="n">
        <f aca="false">IF(AND(E13=1,E14&gt;=1),0.5,0)</f>
        <v>0</v>
      </c>
      <c r="F15" s="4"/>
      <c r="G15" s="4"/>
      <c r="H15" s="4"/>
      <c r="I15" s="4"/>
      <c r="J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6.5" hidden="false" customHeight="true" outlineLevel="0" collapsed="false">
      <c r="A16" s="4"/>
      <c r="B16" s="4"/>
      <c r="C16" s="30" t="s">
        <v>17</v>
      </c>
      <c r="D16" s="30"/>
      <c r="E16" s="32" t="n">
        <f aca="false">SUM(E13:E15)</f>
        <v>1</v>
      </c>
      <c r="F16" s="4"/>
      <c r="G16" s="4"/>
      <c r="H16" s="4"/>
      <c r="I16" s="4"/>
      <c r="J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6.5" hidden="false" customHeight="true" outlineLevel="0" collapsed="false">
      <c r="A17" s="4"/>
      <c r="B17" s="4"/>
      <c r="C17" s="33" t="s">
        <v>18</v>
      </c>
      <c r="D17" s="33"/>
      <c r="E17" s="34" t="n">
        <f aca="false">IF(E15&gt;0,4149+((E14-1)*2*1759),E14*2*1759)</f>
        <v>0</v>
      </c>
      <c r="F17" s="4"/>
      <c r="G17" s="4"/>
      <c r="H17" s="4"/>
      <c r="I17" s="4"/>
      <c r="J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6.5" hidden="false" customHeight="tru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6.5" hidden="false" customHeight="true" outlineLevel="0" collapsed="false">
      <c r="A19" s="2"/>
      <c r="B19" s="2"/>
      <c r="C19" s="2"/>
      <c r="D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6.5" hidden="false" customHeight="true" outlineLevel="0" collapsed="false">
      <c r="A20" s="3" t="s">
        <v>19</v>
      </c>
      <c r="B20" s="3"/>
      <c r="C20" s="4"/>
      <c r="D20" s="4"/>
      <c r="E20" s="4"/>
      <c r="F20" s="4"/>
      <c r="G20" s="4"/>
      <c r="H20" s="4"/>
      <c r="I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6.5" hidden="false" customHeight="true" outlineLevel="0" collapsed="false">
      <c r="A21" s="4"/>
      <c r="B21" s="4"/>
      <c r="C21" s="35" t="s">
        <v>20</v>
      </c>
      <c r="D21" s="35"/>
      <c r="E21" s="4"/>
      <c r="F21" s="4"/>
      <c r="G21" s="4"/>
      <c r="H21" s="4"/>
      <c r="I21" s="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6.5" hidden="false" customHeight="true" outlineLevel="0" collapsed="false">
      <c r="A22" s="4"/>
      <c r="B22" s="4"/>
      <c r="C22" s="36" t="s">
        <v>21</v>
      </c>
      <c r="D22" s="11" t="n">
        <v>0</v>
      </c>
      <c r="E22" s="4"/>
      <c r="F22" s="4"/>
      <c r="G22" s="4"/>
      <c r="H22" s="4"/>
      <c r="I22" s="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6.5" hidden="false" customHeight="true" outlineLevel="0" collapsed="false">
      <c r="A23" s="4"/>
      <c r="B23" s="4"/>
      <c r="C23" s="37" t="s">
        <v>22</v>
      </c>
      <c r="D23" s="11" t="n">
        <v>0</v>
      </c>
      <c r="E23" s="4"/>
      <c r="F23" s="4"/>
      <c r="G23" s="4"/>
      <c r="H23" s="4"/>
      <c r="I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6.5" hidden="false" customHeight="true" outlineLevel="0" collapsed="false">
      <c r="A24" s="4"/>
      <c r="B24" s="4"/>
      <c r="C24" s="4"/>
      <c r="D24" s="4"/>
      <c r="E24" s="4"/>
      <c r="F24" s="4"/>
      <c r="G24" s="4"/>
      <c r="H24" s="4"/>
      <c r="I24" s="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6.5" hidden="false" customHeight="true" outlineLevel="0" collapsed="false">
      <c r="A25" s="4"/>
      <c r="B25" s="4"/>
      <c r="C25" s="35" t="s">
        <v>23</v>
      </c>
      <c r="D25" s="35"/>
      <c r="E25" s="4"/>
      <c r="F25" s="4"/>
      <c r="G25" s="4"/>
      <c r="H25" s="4"/>
      <c r="I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6.5" hidden="false" customHeight="true" outlineLevel="0" collapsed="false">
      <c r="A26" s="4"/>
      <c r="B26" s="4"/>
      <c r="C26" s="36" t="s">
        <v>24</v>
      </c>
      <c r="D26" s="11" t="n">
        <v>0</v>
      </c>
      <c r="E26" s="4"/>
      <c r="F26" s="4"/>
      <c r="G26" s="4"/>
      <c r="H26" s="4"/>
      <c r="I26" s="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6.5" hidden="false" customHeight="true" outlineLevel="0" collapsed="false">
      <c r="A27" s="4"/>
      <c r="B27" s="4"/>
      <c r="C27" s="37" t="str">
        <f aca="false">IF(D22&lt;D23,"Plus-value imposable","Moins-value fiscale réalisée")</f>
        <v>Moins-value fiscale réalisée</v>
      </c>
      <c r="D27" s="13" t="n">
        <f aca="false">IFERROR((D23-D22)/D23*D26,0)</f>
        <v>0</v>
      </c>
      <c r="E27" s="4"/>
      <c r="F27" s="4"/>
      <c r="G27" s="4"/>
      <c r="H27" s="4"/>
      <c r="I27" s="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6.5" hidden="false" customHeight="true" outlineLevel="0" collapsed="false">
      <c r="A28" s="4"/>
      <c r="B28" s="4"/>
      <c r="C28" s="4"/>
      <c r="D28" s="4"/>
      <c r="E28" s="4"/>
      <c r="F28" s="4"/>
      <c r="G28" s="4"/>
      <c r="H28" s="4"/>
      <c r="I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5.75" hidden="false" customHeight="true" outlineLevel="0" collapsed="false">
      <c r="A29" s="2"/>
      <c r="B29" s="2"/>
      <c r="C29" s="2"/>
      <c r="D29" s="2"/>
      <c r="E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6.5" hidden="false" customHeight="true" outlineLevel="0" collapsed="false">
      <c r="A30" s="3" t="s">
        <v>25</v>
      </c>
      <c r="B30" s="3"/>
      <c r="C30" s="4"/>
      <c r="D30" s="4"/>
      <c r="E30" s="4"/>
      <c r="F30" s="4"/>
      <c r="G30" s="4"/>
      <c r="H30" s="4"/>
      <c r="I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9.5" hidden="false" customHeight="true" outlineLevel="0" collapsed="false">
      <c r="A31" s="4"/>
      <c r="B31" s="4"/>
      <c r="C31" s="38" t="s">
        <v>26</v>
      </c>
      <c r="D31" s="39" t="n">
        <f aca="false">D9</f>
        <v>0</v>
      </c>
      <c r="E31" s="4"/>
      <c r="F31" s="4"/>
      <c r="G31" s="4"/>
      <c r="H31" s="4"/>
      <c r="I31" s="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6.5" hidden="false" customHeight="true" outlineLevel="0" collapsed="false">
      <c r="A32" s="4"/>
      <c r="B32" s="4"/>
      <c r="C32" s="40" t="s">
        <v>27</v>
      </c>
      <c r="D32" s="41" t="n">
        <v>0</v>
      </c>
      <c r="E32" s="4"/>
      <c r="F32" s="4"/>
      <c r="G32" s="4"/>
      <c r="H32" s="4"/>
      <c r="I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6.5" hidden="false" customHeight="true" outlineLevel="0" collapsed="false">
      <c r="A33" s="4"/>
      <c r="B33" s="4"/>
      <c r="C33" s="40" t="s">
        <v>28</v>
      </c>
      <c r="D33" s="42" t="n">
        <f aca="false">D31-D32</f>
        <v>0</v>
      </c>
      <c r="E33" s="4"/>
      <c r="F33" s="4"/>
      <c r="G33" s="4"/>
      <c r="H33" s="4"/>
      <c r="I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6.5" hidden="false" customHeight="true" outlineLevel="0" collapsed="false">
      <c r="A34" s="4"/>
      <c r="B34" s="4"/>
      <c r="C34" s="40" t="s">
        <v>29</v>
      </c>
      <c r="D34" s="41" t="n">
        <v>0</v>
      </c>
      <c r="E34" s="4"/>
      <c r="F34" s="4"/>
      <c r="G34" s="4"/>
      <c r="H34" s="4"/>
      <c r="I34" s="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6.5" hidden="false" customHeight="true" outlineLevel="0" collapsed="false">
      <c r="A35" s="4"/>
      <c r="B35" s="4"/>
      <c r="C35" s="43" t="s">
        <v>25</v>
      </c>
      <c r="D35" s="44" t="n">
        <f aca="false">D33-D34</f>
        <v>0</v>
      </c>
      <c r="E35" s="4"/>
      <c r="F35" s="4"/>
      <c r="G35" s="4"/>
      <c r="H35" s="4"/>
      <c r="I35" s="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6.5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6.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6.5" hidden="false" customHeight="true" outlineLevel="0" collapsed="false">
      <c r="A38" s="45" t="s">
        <v>44</v>
      </c>
      <c r="B38" s="45"/>
      <c r="C38" s="4"/>
      <c r="D38" s="4"/>
      <c r="E38" s="46" t="s">
        <v>31</v>
      </c>
      <c r="F38" s="46"/>
      <c r="G38" s="4"/>
      <c r="H38" s="4"/>
      <c r="I38" s="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6.5" hidden="false" customHeight="true" outlineLevel="0" collapsed="false">
      <c r="A39" s="4"/>
      <c r="B39" s="4"/>
      <c r="C39" s="4"/>
      <c r="D39" s="47"/>
      <c r="E39" s="40" t="s">
        <v>32</v>
      </c>
      <c r="F39" s="48" t="s">
        <v>33</v>
      </c>
      <c r="G39" s="4"/>
      <c r="H39" s="4"/>
      <c r="I39" s="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6.5" hidden="false" customHeight="true" outlineLevel="0" collapsed="false">
      <c r="A40" s="4"/>
      <c r="B40" s="49" t="s">
        <v>34</v>
      </c>
      <c r="C40" s="49"/>
      <c r="D40" s="50" t="s">
        <v>35</v>
      </c>
      <c r="E40" s="51" t="n">
        <f aca="false">D35/E16+IF(D27&gt;0,D27,0)</f>
        <v>0</v>
      </c>
      <c r="F40" s="52" t="n">
        <f aca="false">D35/E13+IF(D27&gt;0,D27,0)</f>
        <v>0</v>
      </c>
      <c r="G40" s="4"/>
      <c r="H40" s="53" t="s">
        <v>45</v>
      </c>
      <c r="I40" s="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6.5" hidden="false" customHeight="true" outlineLevel="0" collapsed="false">
      <c r="A41" s="4"/>
      <c r="B41" s="54" t="n">
        <v>0</v>
      </c>
      <c r="C41" s="55" t="n">
        <v>11294</v>
      </c>
      <c r="D41" s="75" t="n">
        <v>0.01</v>
      </c>
      <c r="E41" s="51" t="n">
        <f aca="false">IF(E$40&gt;$C41,($C41-$B41)*$D41,IF(E$40&gt;$B41,(E$40-$B41)*$D41,0))</f>
        <v>0</v>
      </c>
      <c r="F41" s="52" t="n">
        <f aca="false">IF(F$40&gt;$C41,($C41-$B41)*$D41,IF(F$40&gt;$B41,(F$40-$B41)*$D41,0))</f>
        <v>0</v>
      </c>
      <c r="G41" s="4"/>
      <c r="H41" s="57" t="n">
        <f aca="false">IF(D27&gt;0,D27*17.2%,0)</f>
        <v>0</v>
      </c>
      <c r="I41" s="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6.5" hidden="false" customHeight="true" outlineLevel="0" collapsed="false">
      <c r="A42" s="4"/>
      <c r="B42" s="54" t="n">
        <v>11295</v>
      </c>
      <c r="C42" s="58" t="n">
        <v>16941</v>
      </c>
      <c r="D42" s="75" t="n">
        <v>0.05</v>
      </c>
      <c r="E42" s="51" t="n">
        <f aca="false">IF(E$40&gt;$C42,($C42-$B42)*$D42,IF(E$40&gt;$B42,(E$40-$B42)*$D42,0))</f>
        <v>0</v>
      </c>
      <c r="F42" s="52" t="n">
        <f aca="false">IF(F$40&gt;$C42,($C42-$B42)*$D42,IF(F$40&gt;$B42,(F$40-$B42)*$D42,0))</f>
        <v>0</v>
      </c>
      <c r="G42" s="4"/>
      <c r="H42" s="4"/>
      <c r="I42" s="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6.5" hidden="false" customHeight="true" outlineLevel="0" collapsed="false">
      <c r="A43" s="4"/>
      <c r="B43" s="54" t="n">
        <v>16942</v>
      </c>
      <c r="C43" s="59" t="n">
        <v>22588</v>
      </c>
      <c r="D43" s="75" t="n">
        <v>0.1</v>
      </c>
      <c r="E43" s="51" t="n">
        <f aca="false">IF(E$40&gt;$C43,($C43-$B43)*$D43,IF(E$40&gt;$B43,(E$40-$B43)*$D43,0))</f>
        <v>0</v>
      </c>
      <c r="F43" s="52" t="n">
        <f aca="false">IF(F$40&gt;$C43,($C43-$B43)*$D43,IF(F$40&gt;$B43,(F$40-$B43)*$D43,0))</f>
        <v>0</v>
      </c>
      <c r="G43" s="4"/>
      <c r="H43" s="4"/>
      <c r="I43" s="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6.5" hidden="false" customHeight="true" outlineLevel="0" collapsed="false">
      <c r="A44" s="4"/>
      <c r="B44" s="54" t="n">
        <v>22589</v>
      </c>
      <c r="C44" s="59" t="n">
        <v>30494</v>
      </c>
      <c r="D44" s="75" t="n">
        <v>0.15</v>
      </c>
      <c r="E44" s="51" t="n">
        <f aca="false">IF(E$40&gt;$C44,($C44-$B44)*$D44,IF(E$40&gt;$B44,(E$40-$B44)*$D44,0))</f>
        <v>0</v>
      </c>
      <c r="F44" s="52" t="n">
        <f aca="false">IF(F$40&gt;$C44,($C44-$B44)*$D44,IF(F$40&gt;$B44,(F$40-$B44)*$D44,0))</f>
        <v>0</v>
      </c>
      <c r="G44" s="4"/>
      <c r="H44" s="4"/>
      <c r="I44" s="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6.5" hidden="false" customHeight="true" outlineLevel="0" collapsed="false">
      <c r="A45" s="4"/>
      <c r="B45" s="54" t="n">
        <v>30495</v>
      </c>
      <c r="C45" s="59" t="n">
        <v>33882</v>
      </c>
      <c r="D45" s="75" t="n">
        <v>0.2</v>
      </c>
      <c r="E45" s="51" t="n">
        <f aca="false">IF(E$40&gt;$C45,($C45-$B45)*$D45,IF(E$40&gt;$B45,(E$40-$B45)*$D45,0))</f>
        <v>0</v>
      </c>
      <c r="F45" s="52" t="n">
        <f aca="false">IF(F$40&gt;$C45,($C45-$B45)*$D45,IF(F$40&gt;$B45,(F$40-$B45)*$D45,0))</f>
        <v>0</v>
      </c>
      <c r="G45" s="4"/>
      <c r="H45" s="4"/>
      <c r="I45" s="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6.5" hidden="false" customHeight="true" outlineLevel="0" collapsed="false">
      <c r="A46" s="4"/>
      <c r="B46" s="54" t="n">
        <v>33883</v>
      </c>
      <c r="C46" s="59" t="n">
        <v>37271</v>
      </c>
      <c r="D46" s="75" t="n">
        <v>0.25</v>
      </c>
      <c r="E46" s="51" t="n">
        <f aca="false">IF(E$40&gt;$C46,($C46-$B46)*$D46,IF(E$40&gt;$B46,(E$40-$B46)*$D46,0))</f>
        <v>0</v>
      </c>
      <c r="F46" s="52" t="n">
        <f aca="false">IF(F$40&gt;$C46,($C46-$B46)*$D46,IF(F$40&gt;$B46,(F$40-$B46)*$D46,0))</f>
        <v>0</v>
      </c>
      <c r="G46" s="4"/>
      <c r="H46" s="4"/>
      <c r="I46" s="4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6.5" hidden="false" customHeight="true" outlineLevel="0" collapsed="false">
      <c r="A47" s="4"/>
      <c r="B47" s="54" t="n">
        <v>37272</v>
      </c>
      <c r="C47" s="59" t="n">
        <v>41788</v>
      </c>
      <c r="D47" s="75" t="n">
        <v>0.3</v>
      </c>
      <c r="E47" s="51" t="n">
        <f aca="false">IF(E$40&gt;$C47,($C47-$B47)*$D47,IF(E$40&gt;$B47,(E$40-$B47)*$D47,0))</f>
        <v>0</v>
      </c>
      <c r="F47" s="52" t="n">
        <f aca="false">IF(F$40&gt;$C47,($C47-$B47)*$D47,IF(F$40&gt;$B47,(F$40-$B47)*$D47,0))</f>
        <v>0</v>
      </c>
      <c r="G47" s="4"/>
      <c r="H47" s="4"/>
      <c r="I47" s="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6.5" hidden="false" customHeight="true" outlineLevel="0" collapsed="false">
      <c r="A48" s="4"/>
      <c r="B48" s="54" t="n">
        <v>41789</v>
      </c>
      <c r="C48" s="59" t="n">
        <v>48565</v>
      </c>
      <c r="D48" s="75" t="n">
        <v>0.35</v>
      </c>
      <c r="E48" s="51" t="n">
        <f aca="false">IF(E$40&gt;$C48,($C48-$B48)*$D48,IF(E$40&gt;$B48,(E$40-$B48)*$D48,0))</f>
        <v>0</v>
      </c>
      <c r="F48" s="52" t="n">
        <f aca="false">IF(F$40&gt;$C48,($C48-$B48)*$D48,IF(F$40&gt;$B48,(F$40-$B48)*$D48,0))</f>
        <v>0</v>
      </c>
      <c r="G48" s="4"/>
      <c r="H48" s="4"/>
      <c r="I48" s="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6.5" hidden="false" customHeight="true" outlineLevel="0" collapsed="false">
      <c r="A49" s="4"/>
      <c r="B49" s="54" t="n">
        <v>48566</v>
      </c>
      <c r="C49" s="59" t="n">
        <v>67764</v>
      </c>
      <c r="D49" s="75" t="n">
        <v>0.4</v>
      </c>
      <c r="E49" s="51" t="n">
        <f aca="false">IF(E$40&gt;$C49,($C49-$B49)*$D49,IF(E$40&gt;$B49,(E$40-$B49)*$D49,0))</f>
        <v>0</v>
      </c>
      <c r="F49" s="52" t="n">
        <f aca="false">IF(F$40&gt;$C49,($C49-$B49)*$D49,IF(F$40&gt;$B49,(F$40-$B49)*$D49,0))</f>
        <v>0</v>
      </c>
      <c r="G49" s="4"/>
      <c r="H49" s="4"/>
      <c r="I49" s="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6.5" hidden="false" customHeight="true" outlineLevel="0" collapsed="false">
      <c r="A50" s="4"/>
      <c r="B50" s="54" t="n">
        <v>67765</v>
      </c>
      <c r="C50" s="59" t="n">
        <v>112941</v>
      </c>
      <c r="D50" s="75" t="n">
        <v>0.45</v>
      </c>
      <c r="E50" s="51" t="n">
        <f aca="false">IF(E$40&gt;$C50,($C50-$B50)*$D50,IF(E$40&gt;$B50,(E$40-$B50)*$D50,0))</f>
        <v>0</v>
      </c>
      <c r="F50" s="52" t="n">
        <f aca="false">IF(F$40&gt;$C50,($C50-$B50)*$D50,IF(F$40&gt;$B50,(F$40-$B50)*$D50,0))</f>
        <v>0</v>
      </c>
      <c r="G50" s="4"/>
      <c r="H50" s="4"/>
      <c r="I50" s="4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6.5" hidden="false" customHeight="true" outlineLevel="0" collapsed="false">
      <c r="A51" s="4"/>
      <c r="B51" s="54" t="n">
        <v>112942</v>
      </c>
      <c r="C51" s="59" t="n">
        <v>158117</v>
      </c>
      <c r="D51" s="75" t="n">
        <v>0.5</v>
      </c>
      <c r="E51" s="51" t="n">
        <f aca="false">IF(E$40&gt;$C51,($C51-$B51)*$D51,IF(E$40&gt;$B51,(E$40-$B51)*$D51,0))</f>
        <v>0</v>
      </c>
      <c r="F51" s="52" t="n">
        <f aca="false">IF(F$40&gt;$C51,($C51-$B51)*$D51,IF(F$40&gt;$B51,(F$40-$B51)*$D51,0))</f>
        <v>0</v>
      </c>
      <c r="G51" s="4"/>
      <c r="H51" s="4"/>
      <c r="I51" s="4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6.5" hidden="false" customHeight="true" outlineLevel="0" collapsed="false">
      <c r="A52" s="4"/>
      <c r="B52" s="54" t="n">
        <v>158118</v>
      </c>
      <c r="C52" s="59" t="n">
        <v>293646</v>
      </c>
      <c r="D52" s="75" t="n">
        <v>0.55</v>
      </c>
      <c r="E52" s="51" t="n">
        <f aca="false">IF(E$40&gt;$C52,($C52-$B52)*$D52,IF(E$40&gt;$B52,(E$40-$B52)*$D52,0))</f>
        <v>0</v>
      </c>
      <c r="F52" s="52" t="n">
        <f aca="false">IF(F$40&gt;$C52,($C52-$B52)*$D52,IF(F$40&gt;$B52,(F$40-$B52)*$D52,0))</f>
        <v>0</v>
      </c>
      <c r="G52" s="4"/>
      <c r="H52" s="4"/>
      <c r="I52" s="4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6.5" hidden="false" customHeight="true" outlineLevel="0" collapsed="false">
      <c r="A53" s="4"/>
      <c r="B53" s="54" t="n">
        <v>293647</v>
      </c>
      <c r="C53" s="59" t="n">
        <v>451763</v>
      </c>
      <c r="D53" s="75" t="n">
        <v>0.6</v>
      </c>
      <c r="E53" s="51" t="n">
        <f aca="false">IF(E$40&gt;$C53,($C53-$B53)*$D53,IF(E$40&gt;$B53,(E$40-$B53)*$D53,0))</f>
        <v>0</v>
      </c>
      <c r="F53" s="52" t="n">
        <f aca="false">IF(F$40&gt;$C53,($C53-$B53)*$D53,IF(F$40&gt;$B53,(F$40-$B53)*$D53,0))</f>
        <v>0</v>
      </c>
      <c r="G53" s="4"/>
      <c r="H53" s="4"/>
      <c r="I53" s="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6.5" hidden="false" customHeight="true" outlineLevel="0" collapsed="false">
      <c r="A54" s="4"/>
      <c r="B54" s="60" t="n">
        <v>451764</v>
      </c>
      <c r="C54" s="76" t="s">
        <v>37</v>
      </c>
      <c r="D54" s="77" t="n">
        <v>0.9</v>
      </c>
      <c r="E54" s="63" t="n">
        <f aca="false">IF(E$40&gt;$B54,(E$40-$B54)*$D54,0)</f>
        <v>0</v>
      </c>
      <c r="F54" s="64" t="n">
        <f aca="false">IF(F$40&gt;$B54,(F$40-$B54)*$D54,0)</f>
        <v>0</v>
      </c>
      <c r="G54" s="4"/>
      <c r="H54" s="4"/>
      <c r="I54" s="4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6.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6.5" hidden="false" customHeight="true" outlineLevel="0" collapsed="false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6.5" hidden="false" customHeight="true" outlineLevel="0" collapsed="false">
      <c r="A57" s="4"/>
      <c r="B57" s="4"/>
      <c r="C57" s="4"/>
      <c r="D57" s="65" t="s">
        <v>38</v>
      </c>
      <c r="E57" s="66" t="n">
        <f aca="false">+SUM(E41:E54)</f>
        <v>0</v>
      </c>
      <c r="F57" s="67" t="n">
        <f aca="false">+SUM(F41:F54)</f>
        <v>0</v>
      </c>
      <c r="G57" s="68" t="s">
        <v>39</v>
      </c>
      <c r="H57" s="68"/>
      <c r="I57" s="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6.5" hidden="false" customHeight="true" outlineLevel="0" collapsed="false">
      <c r="A58" s="4"/>
      <c r="B58" s="4"/>
      <c r="C58" s="4"/>
      <c r="D58" s="69" t="s">
        <v>40</v>
      </c>
      <c r="E58" s="70" t="n">
        <f aca="false">E57*E16</f>
        <v>0</v>
      </c>
      <c r="F58" s="71" t="n">
        <f aca="false">F57*E13</f>
        <v>0</v>
      </c>
      <c r="G58" s="72" t="s">
        <v>41</v>
      </c>
      <c r="H58" s="72"/>
      <c r="I58" s="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6.5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6.5" hidden="false" customHeight="true" outlineLevel="0" collapsed="false">
      <c r="A60" s="4"/>
      <c r="B60" s="4"/>
      <c r="C60" s="4"/>
      <c r="D60" s="38" t="s">
        <v>42</v>
      </c>
      <c r="E60" s="73" t="n">
        <f aca="false">IF(E58+E17&gt;F58,E58,F58-E17)</f>
        <v>0</v>
      </c>
      <c r="F60" s="73"/>
      <c r="G60" s="4"/>
      <c r="H60" s="4"/>
      <c r="I60" s="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6.5" hidden="false" customHeight="true" outlineLevel="0" collapsed="false">
      <c r="A61" s="4"/>
      <c r="B61" s="4"/>
      <c r="C61" s="4"/>
      <c r="D61" s="43" t="s">
        <v>43</v>
      </c>
      <c r="E61" s="74" t="n">
        <f aca="false">E60+H41</f>
        <v>0</v>
      </c>
      <c r="F61" s="74"/>
      <c r="G61" s="4"/>
      <c r="H61" s="4"/>
      <c r="I61" s="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6.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6.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6.5" hidden="false" customHeight="true" outlineLevel="0" collapsed="false"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6.5" hidden="false" customHeight="true" outlineLevel="0" collapsed="false"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6.5" hidden="false" customHeight="true" outlineLevel="0" collapsed="false"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6.5" hidden="false" customHeight="true" outlineLevel="0" collapsed="false"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6.5" hidden="false" customHeight="tru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6.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6.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6.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6.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6.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6.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6.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6.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6.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6.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6.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6.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6.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6.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6.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6.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6.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6.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6.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6.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6.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6.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6.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6.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6.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6.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6.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6.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6.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6.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6.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6.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6.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6.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6.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6.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6.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6.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6.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6.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6.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6.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6.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6.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6.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6.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6.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6.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6.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6.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6.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6.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6.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6.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6.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6.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6.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6.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6.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6.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6.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6.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6.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6.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6.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6.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6.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6.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6.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6.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6.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6.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6.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6.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6.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6.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6.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6.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6.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6.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6.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6.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6.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6.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6.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6.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6.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6.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6.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6.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6.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6.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6.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6.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6.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6.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6.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6.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6.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6.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6.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6.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6.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6.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6.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6.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6.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6.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6.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6.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6.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6.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6.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6.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6.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6.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6.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6.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6.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6.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6.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6.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6.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6.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6.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6.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6.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6.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6.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6.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6.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6.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6.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6.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6.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6.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6.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6.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6.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6.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6.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6.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6.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6.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6.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6.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6.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6.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6.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6.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6.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6.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6.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6.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6.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6.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6.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6.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6.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6.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6.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6.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6.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6.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6.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6.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6.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6.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6.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6.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6.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6.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6.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6.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6.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6.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6.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6.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6.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6.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6.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6.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6.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6.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6.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6.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6.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6.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6.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6.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6.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6.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6.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6.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6.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6.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6.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6.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6.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6.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6.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6.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6.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6.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6.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6.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6.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6.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6.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6.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6.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6.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6.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6.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6.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6.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6.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6.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6.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6.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6.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6.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6.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6.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6.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6.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6.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6.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6.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6.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6.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6.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6.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6.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6.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6.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6.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6.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6.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6.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6.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6.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6.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6.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6.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6.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6.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6.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6.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6.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6.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6.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6.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6.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6.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6.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6.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6.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6.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6.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6.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6.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6.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6.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6.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6.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6.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6.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6.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6.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6.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6.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6.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6.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6.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6.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6.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6.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6.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6.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6.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6.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6.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6.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6.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6.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6.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6.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6.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6.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6.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6.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6.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6.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6.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6.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6.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6.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6.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6.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6.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6.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6.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6.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6.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6.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6.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6.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6.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6.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6.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6.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6.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6.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6.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6.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6.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6.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6.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6.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6.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6.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6.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6.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6.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6.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6.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6.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6.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6.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6.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6.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6.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6.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6.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6.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6.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6.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6.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6.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6.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6.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6.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6.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6.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6.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6.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6.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6.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6.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6.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6.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6.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6.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6.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6.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6.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6.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6.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6.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6.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6.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6.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6.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6.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6.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6.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6.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6.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6.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6.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6.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6.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6.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6.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6.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6.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6.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6.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6.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6.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6.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6.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6.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6.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6.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6.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6.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6.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6.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6.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6.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6.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6.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6.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6.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6.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6.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6.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6.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6.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6.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6.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6.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6.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6.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6.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6.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6.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6.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6.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6.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6.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6.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6.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6.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6.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6.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6.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6.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6.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6.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6.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6.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6.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6.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6.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6.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6.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6.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6.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6.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6.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6.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6.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6.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6.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6.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6.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6.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6.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6.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6.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6.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6.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6.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6.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6.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6.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6.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6.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6.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6.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6.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6.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6.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6.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6.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6.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6.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6.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6.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6.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6.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6.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6.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6.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6.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6.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6.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6.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6.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6.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6.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6.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6.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6.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6.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6.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6.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6.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6.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6.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6.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6.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6.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6.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6.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6.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6.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6.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6.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6.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6.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6.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6.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6.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6.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6.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6.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6.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6.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6.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6.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6.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6.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6.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6.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6.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6.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6.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6.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6.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6.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6.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6.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6.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6.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6.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6.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6.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6.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6.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6.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6.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6.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6.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6.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6.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6.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6.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6.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6.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6.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6.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6.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6.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6.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6.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6.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6.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6.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6.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6.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6.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6.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6.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6.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6.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6.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6.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6.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6.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6.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6.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6.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6.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6.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6.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6.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6.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6.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6.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6.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6.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6.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6.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6.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6.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6.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6.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6.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6.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6.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6.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6.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6.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6.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6.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6.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6.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6.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6.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6.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6.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6.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6.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6.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6.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6.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6.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6.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6.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6.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6.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6.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6.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6.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6.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6.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6.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6.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6.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6.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6.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6.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6.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6.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6.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6.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6.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6.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6.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6.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6.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6.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6.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6.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6.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6.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6.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6.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6.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6.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6.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6.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6.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6.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6.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6.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6.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6.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6.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6.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6.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6.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6.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6.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6.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6.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6.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6.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6.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6.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6.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6.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6.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6.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6.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6.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6.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6.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6.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6.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6.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6.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6.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6.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6.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6.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6.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6.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6.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6.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6.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6.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6.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6.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6.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6.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6.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6.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6.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6.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6.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6.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6.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6.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6.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6.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6.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6.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6.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6.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6.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6.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6.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6.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6.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6.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6.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6.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6.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6.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6.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6.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6.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6.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6.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6.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6.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6.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6.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6.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6.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6.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6.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6.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6.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6.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6.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6.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6.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6.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6.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6.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6.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6.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6.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6.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6.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6.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6.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6.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6.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6.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6.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6.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6.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6.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6.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6.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6.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6.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6.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6.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6.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6.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6.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6.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6.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6.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6.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6.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6.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6.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6.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6.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6.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6.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6.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6.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6.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6.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6.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6.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6.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6.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6.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6.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6.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6.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6.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6.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6.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6.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6.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6.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6.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6.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6.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6.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6.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6.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6.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6.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6.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6.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6.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6.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6.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6.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6.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6.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6.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6.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6.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6.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6.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6.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6.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6.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6.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6.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6.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6.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6.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6.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6.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6.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6.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6.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6.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6.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6.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6.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6.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6.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6.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6.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6.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6.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6.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6.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6.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6.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6.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6.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6.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6.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6.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6.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6.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6.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6.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6.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6.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6.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6.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6.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6.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6.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6.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6.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6.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6.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6.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6.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6.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6.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6.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6.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6.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6.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6.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6.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6.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6.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6.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6.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6.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6.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6.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6.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6.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6.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6.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6.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6.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6.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6.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6.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6.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6.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6.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6.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6.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6.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6.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6.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6.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6.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6.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6.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6.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6.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6.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6.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6.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6.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6.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6.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6.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6.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6.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6.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6.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6.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6.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6.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6.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6.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6.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6.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6.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6.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6.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6.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6.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6.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6.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6.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6.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6.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6.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6.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6.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6.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6.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6.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6.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6.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6.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6.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6.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6.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6.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6.5" hidden="false" customHeight="true" outlineLevel="0" collapsed="false">
      <c r="J986" s="2"/>
      <c r="K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6.5" hidden="false" customHeight="true" outlineLevel="0" collapsed="false">
      <c r="J987" s="2"/>
      <c r="K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6.5" hidden="false" customHeight="true" outlineLevel="0" collapsed="false">
      <c r="J988" s="2"/>
      <c r="K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6.5" hidden="false" customHeight="true" outlineLevel="0" collapsed="false">
      <c r="J989" s="2"/>
      <c r="K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6.5" hidden="false" customHeight="true" outlineLevel="0" collapsed="false">
      <c r="J990" s="2"/>
      <c r="K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6.5" hidden="false" customHeight="true" outlineLevel="0" collapsed="false">
      <c r="J991" s="2"/>
      <c r="K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6.5" hidden="false" customHeight="true" outlineLevel="0" collapsed="false">
      <c r="J992" s="2"/>
      <c r="K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6.5" hidden="false" customHeight="true" outlineLevel="0" collapsed="false">
      <c r="J993" s="2"/>
      <c r="K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mergeCells count="20">
    <mergeCell ref="A2:B2"/>
    <mergeCell ref="A11:B11"/>
    <mergeCell ref="C11:D11"/>
    <mergeCell ref="C12:D12"/>
    <mergeCell ref="C13:D13"/>
    <mergeCell ref="C14:D14"/>
    <mergeCell ref="C15:D15"/>
    <mergeCell ref="C16:D16"/>
    <mergeCell ref="C17:D17"/>
    <mergeCell ref="A20:B20"/>
    <mergeCell ref="C21:D21"/>
    <mergeCell ref="C25:D25"/>
    <mergeCell ref="A30:B30"/>
    <mergeCell ref="A38:B38"/>
    <mergeCell ref="E38:F38"/>
    <mergeCell ref="B40:C40"/>
    <mergeCell ref="G57:H57"/>
    <mergeCell ref="G58:H58"/>
    <mergeCell ref="E60:F60"/>
    <mergeCell ref="E61:F61"/>
  </mergeCells>
  <conditionalFormatting sqref="D6:E6">
    <cfRule type="expression" priority="2" aboveAverage="0" equalAverage="0" bottom="0" percent="0" rank="0" text="" dxfId="0">
      <formula>D6=MAX(D$6:D$7)</formula>
    </cfRule>
  </conditionalFormatting>
  <conditionalFormatting sqref="D7">
    <cfRule type="expression" priority="3" aboveAverage="0" equalAverage="0" bottom="0" percent="0" rank="0" text="" dxfId="0">
      <formula>D7&gt;D6</formula>
    </cfRule>
  </conditionalFormatting>
  <conditionalFormatting sqref="E7">
    <cfRule type="expression" priority="4" aboveAverage="0" equalAverage="0" bottom="0" percent="0" rank="0" text="" dxfId="0">
      <formula>E7&gt;E6</formula>
    </cfRule>
  </conditionalFormatting>
  <dataValidations count="1">
    <dataValidation allowBlank="true" errorStyle="stop" operator="lessThanOrEqual" prompt="Le montant de la cession ne peut être supérieur à la valeur du portefeuille" showDropDown="true" showErrorMessage="true" showInputMessage="true" sqref="D26" type="decimal">
      <formula1>D23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J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22265625" defaultRowHeight="15" zeroHeight="false" outlineLevelRow="0" outlineLevelCol="0"/>
  <cols>
    <col collapsed="false" customWidth="true" hidden="false" outlineLevel="0" max="4" min="4" style="1" width="16.89"/>
    <col collapsed="false" customWidth="true" hidden="false" outlineLevel="0" max="6" min="5" style="1" width="15.33"/>
    <col collapsed="false" customWidth="true" hidden="false" outlineLevel="0" max="7" min="7" style="1" width="17"/>
    <col collapsed="false" customWidth="true" hidden="false" outlineLevel="0" max="10" min="10" style="1" width="16.78"/>
  </cols>
  <sheetData>
    <row r="4" customFormat="false" ht="15" hidden="false" customHeight="false" outlineLevel="0" collapsed="false">
      <c r="E4" s="38" t="s">
        <v>47</v>
      </c>
      <c r="F4" s="78" t="s">
        <v>48</v>
      </c>
      <c r="G4" s="79" t="s">
        <v>49</v>
      </c>
    </row>
    <row r="5" customFormat="false" ht="15" hidden="false" customHeight="false" outlineLevel="0" collapsed="false">
      <c r="B5" s="80" t="s">
        <v>50</v>
      </c>
      <c r="E5" s="81" t="n">
        <v>10292</v>
      </c>
      <c r="F5" s="82" t="n">
        <v>11294</v>
      </c>
      <c r="G5" s="83" t="n">
        <f aca="false">F5/E5-1</f>
        <v>0.09735717062</v>
      </c>
    </row>
    <row r="6" customFormat="false" ht="15" hidden="false" customHeight="false" outlineLevel="0" collapsed="false">
      <c r="B6" s="80" t="s">
        <v>51</v>
      </c>
      <c r="H6" s="80" t="s">
        <v>52</v>
      </c>
      <c r="I6" s="84"/>
    </row>
    <row r="7" customFormat="false" ht="15" hidden="false" customHeight="false" outlineLevel="0" collapsed="false">
      <c r="B7" s="85" t="s">
        <v>34</v>
      </c>
      <c r="C7" s="85"/>
      <c r="D7" s="86" t="s">
        <v>53</v>
      </c>
      <c r="H7" s="85" t="s">
        <v>34</v>
      </c>
      <c r="I7" s="85"/>
      <c r="J7" s="86" t="s">
        <v>53</v>
      </c>
    </row>
    <row r="8" customFormat="false" ht="15" hidden="false" customHeight="false" outlineLevel="0" collapsed="false">
      <c r="B8" s="87" t="n">
        <v>0</v>
      </c>
      <c r="C8" s="88" t="n">
        <v>10292</v>
      </c>
      <c r="D8" s="89" t="n">
        <v>0.01</v>
      </c>
      <c r="H8" s="90" t="n">
        <v>0</v>
      </c>
      <c r="I8" s="91" t="n">
        <f aca="false">ROUND(C8*(1+$G$5),0)</f>
        <v>11294</v>
      </c>
      <c r="J8" s="92" t="n">
        <v>0.01</v>
      </c>
    </row>
    <row r="9" customFormat="false" ht="15" hidden="false" customHeight="false" outlineLevel="0" collapsed="false">
      <c r="B9" s="93" t="n">
        <v>10292</v>
      </c>
      <c r="C9" s="58" t="n">
        <v>15438</v>
      </c>
      <c r="D9" s="94" t="n">
        <v>0.05</v>
      </c>
      <c r="H9" s="93" t="n">
        <f aca="false">ROUND(B9*(1+$G$5)+1,0)</f>
        <v>11295</v>
      </c>
      <c r="I9" s="88" t="n">
        <f aca="false">ROUND(C9*(1+$G$5),0)</f>
        <v>16941</v>
      </c>
      <c r="J9" s="94" t="n">
        <v>0.05</v>
      </c>
    </row>
    <row r="10" customFormat="false" ht="15" hidden="false" customHeight="false" outlineLevel="0" collapsed="false">
      <c r="B10" s="93" t="n">
        <v>15438</v>
      </c>
      <c r="C10" s="58" t="n">
        <v>20584</v>
      </c>
      <c r="D10" s="94" t="n">
        <v>0.1</v>
      </c>
      <c r="H10" s="93" t="n">
        <f aca="false">ROUND(B10*(1+$G$5)+1,0)</f>
        <v>16942</v>
      </c>
      <c r="I10" s="88" t="n">
        <f aca="false">ROUND(C10*(1+$G$5),0)</f>
        <v>22588</v>
      </c>
      <c r="J10" s="94" t="n">
        <v>0.1</v>
      </c>
    </row>
    <row r="11" customFormat="false" ht="15" hidden="false" customHeight="false" outlineLevel="0" collapsed="false">
      <c r="B11" s="93" t="n">
        <v>20584</v>
      </c>
      <c r="C11" s="58" t="n">
        <v>27789</v>
      </c>
      <c r="D11" s="94" t="n">
        <v>0.15</v>
      </c>
      <c r="H11" s="93" t="n">
        <f aca="false">ROUND(B11*(1+$G$5)+1,0)</f>
        <v>22589</v>
      </c>
      <c r="I11" s="88" t="n">
        <f aca="false">ROUND(C11*(1+$G$5),0)</f>
        <v>30494</v>
      </c>
      <c r="J11" s="94" t="n">
        <v>0.15</v>
      </c>
    </row>
    <row r="12" customFormat="false" ht="15" hidden="false" customHeight="false" outlineLevel="0" collapsed="false">
      <c r="B12" s="93" t="n">
        <v>27789</v>
      </c>
      <c r="C12" s="58" t="n">
        <v>30876</v>
      </c>
      <c r="D12" s="94" t="n">
        <v>0.2</v>
      </c>
      <c r="H12" s="93" t="n">
        <f aca="false">ROUND(B12*(1+$G$5)+1,0)</f>
        <v>30495</v>
      </c>
      <c r="I12" s="88" t="n">
        <f aca="false">ROUND(C12*(1+$G$5),0)</f>
        <v>33882</v>
      </c>
      <c r="J12" s="94" t="n">
        <v>0.2</v>
      </c>
    </row>
    <row r="13" customFormat="false" ht="15" hidden="false" customHeight="false" outlineLevel="0" collapsed="false">
      <c r="B13" s="93" t="n">
        <v>30876</v>
      </c>
      <c r="C13" s="58" t="n">
        <v>33964</v>
      </c>
      <c r="D13" s="94" t="n">
        <v>0.25</v>
      </c>
      <c r="H13" s="93" t="n">
        <f aca="false">ROUND(B13*(1+$G$5)+1,0)</f>
        <v>33883</v>
      </c>
      <c r="I13" s="88" t="n">
        <f aca="false">ROUND(C13*(1+$G$5),0)</f>
        <v>37271</v>
      </c>
      <c r="J13" s="94" t="n">
        <v>0.25</v>
      </c>
    </row>
    <row r="14" customFormat="false" ht="15" hidden="false" customHeight="false" outlineLevel="0" collapsed="false">
      <c r="B14" s="93" t="n">
        <v>33964</v>
      </c>
      <c r="C14" s="58" t="n">
        <v>38081</v>
      </c>
      <c r="D14" s="94" t="n">
        <v>0.3</v>
      </c>
      <c r="H14" s="93" t="n">
        <f aca="false">ROUND(B14*(1+$G$5)+1,0)</f>
        <v>37272</v>
      </c>
      <c r="I14" s="88" t="n">
        <f aca="false">ROUND(C14*(1+$G$5),0)</f>
        <v>41788</v>
      </c>
      <c r="J14" s="94" t="n">
        <v>0.3</v>
      </c>
    </row>
    <row r="15" customFormat="false" ht="15" hidden="false" customHeight="false" outlineLevel="0" collapsed="false">
      <c r="B15" s="93" t="n">
        <v>38081</v>
      </c>
      <c r="C15" s="58" t="n">
        <v>44256</v>
      </c>
      <c r="D15" s="94" t="n">
        <v>0.35</v>
      </c>
      <c r="H15" s="93" t="n">
        <f aca="false">ROUND(B15*(1+$G$5)+1,0)</f>
        <v>41789</v>
      </c>
      <c r="I15" s="88" t="n">
        <f aca="false">ROUND(C15*(1+$G$5),0)</f>
        <v>48565</v>
      </c>
      <c r="J15" s="94" t="n">
        <v>0.35</v>
      </c>
    </row>
    <row r="16" customFormat="false" ht="15" hidden="false" customHeight="false" outlineLevel="0" collapsed="false">
      <c r="B16" s="93" t="n">
        <v>44256</v>
      </c>
      <c r="C16" s="58" t="n">
        <v>61752</v>
      </c>
      <c r="D16" s="94" t="n">
        <v>0.4</v>
      </c>
      <c r="H16" s="93" t="n">
        <f aca="false">ROUND(B16*(1+$G$5)+1,0)</f>
        <v>48566</v>
      </c>
      <c r="I16" s="88" t="n">
        <f aca="false">ROUND(C16*(1+$G$5),0)</f>
        <v>67764</v>
      </c>
      <c r="J16" s="94" t="n">
        <v>0.4</v>
      </c>
    </row>
    <row r="17" customFormat="false" ht="15" hidden="false" customHeight="false" outlineLevel="0" collapsed="false">
      <c r="B17" s="93" t="n">
        <v>61752</v>
      </c>
      <c r="C17" s="58" t="n">
        <v>102921</v>
      </c>
      <c r="D17" s="94" t="n">
        <v>0.45</v>
      </c>
      <c r="H17" s="93" t="n">
        <f aca="false">ROUND(B17*(1+$G$5)+1,0)</f>
        <v>67765</v>
      </c>
      <c r="I17" s="88" t="n">
        <f aca="false">ROUND(C17*(1+$G$5),0)</f>
        <v>112941</v>
      </c>
      <c r="J17" s="94" t="n">
        <v>0.45</v>
      </c>
    </row>
    <row r="18" customFormat="false" ht="15" hidden="false" customHeight="false" outlineLevel="0" collapsed="false">
      <c r="B18" s="93" t="n">
        <v>102921</v>
      </c>
      <c r="C18" s="58" t="n">
        <v>144089</v>
      </c>
      <c r="D18" s="94" t="n">
        <v>0.5</v>
      </c>
      <c r="H18" s="93" t="n">
        <f aca="false">ROUND(B18*(1+$G$5)+1,0)</f>
        <v>112942</v>
      </c>
      <c r="I18" s="88" t="n">
        <f aca="false">ROUND(C18*(1+$G$5),0)</f>
        <v>158117</v>
      </c>
      <c r="J18" s="94" t="n">
        <v>0.5</v>
      </c>
    </row>
    <row r="19" customFormat="false" ht="15" hidden="false" customHeight="false" outlineLevel="0" collapsed="false">
      <c r="B19" s="93" t="n">
        <v>144089</v>
      </c>
      <c r="C19" s="58" t="n">
        <v>267594</v>
      </c>
      <c r="D19" s="94" t="n">
        <v>0.55</v>
      </c>
      <c r="H19" s="93" t="n">
        <f aca="false">ROUND(B19*(1+$G$5)+1,0)</f>
        <v>158118</v>
      </c>
      <c r="I19" s="88" t="n">
        <f aca="false">ROUND(C19*(1+$G$5),0)</f>
        <v>293646</v>
      </c>
      <c r="J19" s="94" t="n">
        <v>0.55</v>
      </c>
    </row>
    <row r="20" customFormat="false" ht="15" hidden="false" customHeight="false" outlineLevel="0" collapsed="false">
      <c r="B20" s="93" t="n">
        <v>267594</v>
      </c>
      <c r="C20" s="58" t="n">
        <v>411683</v>
      </c>
      <c r="D20" s="94" t="n">
        <v>0.6</v>
      </c>
      <c r="H20" s="93" t="n">
        <f aca="false">ROUND(B20*(1+$G$5)+1,0)</f>
        <v>293647</v>
      </c>
      <c r="I20" s="88" t="n">
        <f aca="false">ROUND(C20*(1+$G$5),0)</f>
        <v>451763</v>
      </c>
      <c r="J20" s="94" t="n">
        <v>0.6</v>
      </c>
    </row>
    <row r="21" customFormat="false" ht="15" hidden="false" customHeight="false" outlineLevel="0" collapsed="false">
      <c r="B21" s="95" t="n">
        <v>411683</v>
      </c>
      <c r="C21" s="96" t="s">
        <v>37</v>
      </c>
      <c r="D21" s="97" t="n">
        <v>0.9</v>
      </c>
      <c r="H21" s="95" t="n">
        <f aca="false">ROUND(B21*(1+$G$5)+1,0)</f>
        <v>451764</v>
      </c>
      <c r="I21" s="96" t="s">
        <v>37</v>
      </c>
      <c r="J21" s="97" t="n">
        <v>0.9</v>
      </c>
    </row>
  </sheetData>
  <mergeCells count="2">
    <mergeCell ref="B7:C7"/>
    <mergeCell ref="H7:I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2020-11-26T13:27:35Z</dcterms:created>
  <dc:creator>Alexis BOEGLIN</dc:creator>
  <dc:description/>
  <dc:language>fr-FR</dc:language>
  <cp:lastModifiedBy/>
  <dcterms:modified xsi:type="dcterms:W3CDTF">2025-10-23T08:54:31Z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